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ocialaccountability.sharepoint.com/sites/StandardRevisionTechnicalTeam-Internal/Shared Documents/Internal/Assessment/Audit tool/Unlocked - DO NOT EDIT/"/>
    </mc:Choice>
  </mc:AlternateContent>
  <xr:revisionPtr revIDLastSave="43" documentId="8_{8CC79591-D8C5-439E-A9E3-9C6906CFB1CB}" xr6:coauthVersionLast="47" xr6:coauthVersionMax="47" xr10:uidLastSave="{303AEBF3-9C89-41ED-A9D3-4E2756D2D24B}"/>
  <workbookProtection workbookAlgorithmName="SHA-512" workbookHashValue="IlkOp5sUHX1AD4RGZO1xwEF51cq1D3csAdCWerVvDU5iRsUQ+xWle7X7eYv2FNDwCBsU9YLz9updBDYfD/88gw==" workbookSaltValue="xGKXzDgit8NBNoX4XlzjBQ==" workbookSpinCount="100000" lockStructure="1"/>
  <bookViews>
    <workbookView xWindow="7089" yWindow="669" windowWidth="24660" windowHeight="16354" tabRatio="903" xr2:uid="{00000000-000D-0000-FFFF-FFFF00000000}"/>
  </bookViews>
  <sheets>
    <sheet name="Audit Information and Guidance" sheetId="19" r:id="rId1"/>
    <sheet name="D1 Children &amp; YW" sheetId="4" r:id="rId2"/>
    <sheet name="D2 FoA" sheetId="5" r:id="rId3"/>
    <sheet name="D3 Free &amp; Fair Emp." sheetId="6" r:id="rId4"/>
    <sheet name="D4 Hours &amp; Wages" sheetId="7" r:id="rId5"/>
    <sheet name="D5 Non-Discrimination" sheetId="9" r:id="rId6"/>
    <sheet name="D6 H&amp;S" sheetId="10" r:id="rId7"/>
    <sheet name="D7 Privacy" sheetId="8" r:id="rId8"/>
    <sheet name="M1-3 Leadership Inv't &amp; Int'n" sheetId="1" r:id="rId9"/>
    <sheet name="M4-6 System Planning" sheetId="2" r:id="rId10"/>
    <sheet name="M7-10 System Implementation" sheetId="3" r:id="rId11"/>
    <sheet name="FA1-FA7 Fraudulent Obs' Acts" sheetId="14" r:id="rId12"/>
    <sheet name="F1-F5 Foundational" sheetId="11" r:id="rId13"/>
    <sheet name="Summary Data Record" sheetId="17" r:id="rId14"/>
    <sheet name="Lookups &amp; Changes" sheetId="12" state="hidden" r:id="rId15"/>
    <sheet name="Change Record" sheetId="18" state="hidden" r:id="rId16"/>
  </sheets>
  <definedNames>
    <definedName name="Audit_Type_Lookup">'Lookups &amp; Changes'!$C$259:$C$263</definedName>
    <definedName name="Clause_Lookup">'Lookups &amp; Changes'!$C$146:$C$252</definedName>
    <definedName name="Combined_MS_Score_DEV_Factor">'Lookups &amp; Changes'!$C$69</definedName>
    <definedName name="Combined_MS_Score_IMP_Factor">'Lookups &amp; Changes'!$C$70</definedName>
    <definedName name="Confidence_Level">'Lookups &amp; Changes'!$B$287:$B$290</definedName>
    <definedName name="D1_Rating_Tested">'D1 Children &amp; YW'!$F$3:$F$5</definedName>
    <definedName name="D2_Rating_Tested">'D2 FoA'!$F$3:$F$9</definedName>
    <definedName name="D3_Rating_Tested">'D3 Free &amp; Fair Emp.'!$F$3:$F$13</definedName>
    <definedName name="D4_Rating_Tested">'D4 Hours &amp; Wages'!$F$3:$F$14</definedName>
    <definedName name="D5_Rating_Tested">'D5 Non-Discrimination'!$F$3:$F$6</definedName>
    <definedName name="D6_Rating_Tested">'D6 H&amp;S'!$F$3:$F$13</definedName>
    <definedName name="D7_Rating_Tested">'D7 Privacy'!$F$3:$F$5</definedName>
    <definedName name="Decent_Work_Rating_Pulldown_Range">'Lookups &amp; Changes'!$B$29:$B$32</definedName>
    <definedName name="DW_Lookup_Table">'Lookups &amp; Changes'!$B$35:$C$38</definedName>
    <definedName name="DW_Management_Systems_Level">'Lookups &amp; Changes'!$B$89:$B$93</definedName>
    <definedName name="DW_Management_Systems_Level_Score">'Lookups &amp; Changes'!$B$89:$C$93</definedName>
    <definedName name="DW_Respect_Level">'Lookups &amp; Changes'!$B$97:$B$101</definedName>
    <definedName name="Foundational_Rating">'Lookups &amp; Changes'!$B$42:$B$43</definedName>
    <definedName name="Importance_Weighting_Lookup_Table">'Lookups &amp; Changes'!$B$14:$C$16</definedName>
    <definedName name="Included_or_Not_MS_and_Overarching_Range">'Lookups &amp; Changes'!$B$20:$B$21</definedName>
    <definedName name="Included_or_Not_Range">'Lookups &amp; Changes'!$B$3:$B$5</definedName>
    <definedName name="Integrity_Range">'Lookups &amp; Changes'!$B$24:$B$25</definedName>
    <definedName name="M1_Maturity_Tested">'M1-3 Leadership Inv''t &amp; Int''n'!$E$4:$E$7</definedName>
    <definedName name="M10_Maturity_Tested">'M7-10 System Implementation'!$E$54:$E$57</definedName>
    <definedName name="M2_Maturity_Tested">'M1-3 Leadership Inv''t &amp; Int''n'!$E$20:$E$23</definedName>
    <definedName name="M3_Maturity_Tested">'M1-3 Leadership Inv''t &amp; Int''n'!$E$36:$E$39</definedName>
    <definedName name="M4_Maturity_Tested">'M4-6 System Planning'!$E$4:$E$7</definedName>
    <definedName name="M5_Maturity_Tested">'M4-6 System Planning'!$E$20:$E$23</definedName>
    <definedName name="M6_Maturity_Tested">'M4-6 System Planning'!$E$36:$E$39</definedName>
    <definedName name="M7_Maturity_Tested">'M7-10 System Implementation'!$E$4:$E$8</definedName>
    <definedName name="M8_Maturity_Tested">'M7-10 System Implementation'!$E$21:$E$23</definedName>
    <definedName name="M9_Maturity_Tested">'M7-10 System Implementation'!$E$36:$E$41</definedName>
    <definedName name="MS_ImplementationPerfomance_Lookup_Table">'Lookups &amp; Changes'!$B$64:$C$67</definedName>
    <definedName name="MS_ImplementationPerformance_Rating">'Lookups &amp; Changes'!$B$58:$B$61</definedName>
    <definedName name="MS_PlanningStructureDocumentary_Lookup_Table">'Lookups &amp; Changes'!$B$52:$C$55</definedName>
    <definedName name="MS_PlanningStructureDocumentary_Rating">'Lookups &amp; Changes'!$B$46:$B$49</definedName>
    <definedName name="MS_Section1_Criteria_Level">'Lookups &amp; Changes'!$B$105:$B$109</definedName>
    <definedName name="MS_Section1_Criteria_Lookup">'Lookups &amp; Changes'!$B$113:$C$117</definedName>
    <definedName name="Overarching_Management_Systems_Level">'Lookups &amp; Changes'!$B$80:$B$84</definedName>
    <definedName name="Overarching_Respect_Level">'Lookups &amp; Changes'!$B$73:$B$77</definedName>
    <definedName name="Respect_Adjustment">'Lookups &amp; Changes'!$B$135:$B$137</definedName>
    <definedName name="Respect_Adjustment_Lookup">'Lookups &amp; Changes'!$B$140:$C$142</definedName>
    <definedName name="Role_Lookup">'Lookups &amp; Changes'!$C$266:$C$270</definedName>
    <definedName name="Weight_Range">'Lookups &amp; Changes'!$B$9:$B$11</definedName>
    <definedName name="Weighted_DW1_Result">'D1 Children &amp; YW'!$I$3:$I$5</definedName>
    <definedName name="Weighted_DW2_Result">'D2 FoA'!$I$3:$I$9</definedName>
    <definedName name="Weighted_DW3_Result">'D3 Free &amp; Fair Emp.'!$I$3:$I$13</definedName>
    <definedName name="Weighted_DW4_Result">'D4 Hours &amp; Wages'!$I$3:$I$14</definedName>
    <definedName name="Weighted_DW5_Result">'D5 Non-Discrimination'!$I$3:$I$6</definedName>
    <definedName name="Weighted_DW6_Result">'D6 H&amp;S'!$I$3:$I$13</definedName>
    <definedName name="Weighted_DW7_Result">'D7 Privacy'!$I$3:$I$5</definedName>
    <definedName name="Yes_No_Lookup">'Lookups &amp; Changes'!$C$255:$C$256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8" i="8" l="1"/>
  <c r="D66" i="2"/>
  <c r="D84" i="3"/>
  <c r="E53" i="8"/>
  <c r="G36" i="3" l="1"/>
  <c r="G23" i="3"/>
  <c r="E23" i="3" s="1"/>
  <c r="G22" i="3"/>
  <c r="E22" i="3" s="1"/>
  <c r="G37" i="3" l="1"/>
  <c r="E37" i="3" s="1"/>
  <c r="E61" i="10"/>
  <c r="E55" i="9"/>
  <c r="E62" i="7"/>
  <c r="E62" i="6"/>
  <c r="E57" i="5"/>
  <c r="H67" i="8"/>
  <c r="H68" i="8"/>
  <c r="H69" i="8"/>
  <c r="H70" i="8"/>
  <c r="K67" i="8"/>
  <c r="K68" i="8"/>
  <c r="K69" i="8"/>
  <c r="K70" i="8"/>
  <c r="K66" i="8"/>
  <c r="H66" i="8"/>
  <c r="H75" i="10"/>
  <c r="H76" i="10"/>
  <c r="H77" i="10"/>
  <c r="H78" i="10"/>
  <c r="K75" i="10"/>
  <c r="K76" i="10"/>
  <c r="K77" i="10"/>
  <c r="K78" i="10"/>
  <c r="K74" i="10"/>
  <c r="H74" i="10"/>
  <c r="K69" i="9"/>
  <c r="K70" i="9"/>
  <c r="K71" i="9"/>
  <c r="K72" i="9"/>
  <c r="K68" i="9"/>
  <c r="H69" i="9"/>
  <c r="H70" i="9"/>
  <c r="H71" i="9"/>
  <c r="H72" i="9"/>
  <c r="H68" i="9"/>
  <c r="K76" i="7"/>
  <c r="K77" i="7"/>
  <c r="K78" i="7"/>
  <c r="K79" i="7"/>
  <c r="H76" i="7"/>
  <c r="H77" i="7"/>
  <c r="H78" i="7"/>
  <c r="H79" i="7"/>
  <c r="K75" i="7"/>
  <c r="H75" i="7"/>
  <c r="K76" i="6"/>
  <c r="K77" i="6"/>
  <c r="K78" i="6"/>
  <c r="K79" i="6"/>
  <c r="H79" i="6"/>
  <c r="H76" i="6"/>
  <c r="H77" i="6"/>
  <c r="H78" i="6"/>
  <c r="K75" i="6"/>
  <c r="H75" i="6"/>
  <c r="K71" i="5"/>
  <c r="K72" i="5"/>
  <c r="K73" i="5"/>
  <c r="K74" i="5"/>
  <c r="K70" i="5"/>
  <c r="H71" i="5"/>
  <c r="H72" i="5"/>
  <c r="H73" i="5"/>
  <c r="H74" i="5"/>
  <c r="H70" i="5"/>
  <c r="U8" i="17"/>
  <c r="L8" i="17"/>
  <c r="D60" i="17"/>
  <c r="U33" i="17"/>
  <c r="L33" i="17"/>
  <c r="D33" i="17"/>
  <c r="D8" i="17"/>
  <c r="G76" i="17"/>
  <c r="O90" i="17" s="1"/>
  <c r="R90" i="17" s="1"/>
  <c r="X54" i="17"/>
  <c r="O89" i="17" s="1"/>
  <c r="R89" i="17" s="1"/>
  <c r="O54" i="17"/>
  <c r="O88" i="17" s="1"/>
  <c r="R88" i="17" s="1"/>
  <c r="G54" i="17"/>
  <c r="O87" i="17" s="1"/>
  <c r="R87" i="17" s="1"/>
  <c r="X28" i="17"/>
  <c r="O86" i="17" s="1"/>
  <c r="R86" i="17" s="1"/>
  <c r="G75" i="17"/>
  <c r="X53" i="17"/>
  <c r="O53" i="17"/>
  <c r="G53" i="17"/>
  <c r="X27" i="17"/>
  <c r="O27" i="17"/>
  <c r="O28" i="17"/>
  <c r="O85" i="17" s="1"/>
  <c r="K40" i="5"/>
  <c r="K45" i="10"/>
  <c r="K46" i="10"/>
  <c r="K47" i="10"/>
  <c r="K48" i="10"/>
  <c r="H41" i="5"/>
  <c r="H42" i="5"/>
  <c r="H43" i="5"/>
  <c r="H44" i="5"/>
  <c r="K41" i="5"/>
  <c r="K42" i="5"/>
  <c r="K43" i="5"/>
  <c r="K44" i="5"/>
  <c r="K46" i="6"/>
  <c r="K47" i="6"/>
  <c r="K48" i="6"/>
  <c r="K49" i="6"/>
  <c r="H46" i="6"/>
  <c r="H47" i="6"/>
  <c r="H48" i="6"/>
  <c r="H49" i="6"/>
  <c r="K46" i="7"/>
  <c r="K47" i="7"/>
  <c r="K48" i="7"/>
  <c r="K49" i="7"/>
  <c r="H46" i="7"/>
  <c r="H47" i="7"/>
  <c r="H48" i="7"/>
  <c r="H49" i="7"/>
  <c r="K39" i="9"/>
  <c r="K40" i="9"/>
  <c r="K41" i="9"/>
  <c r="K42" i="9"/>
  <c r="H39" i="9"/>
  <c r="H40" i="9"/>
  <c r="H41" i="9"/>
  <c r="H42" i="9"/>
  <c r="H45" i="10"/>
  <c r="H46" i="10"/>
  <c r="H47" i="10"/>
  <c r="H48" i="10"/>
  <c r="H37" i="8"/>
  <c r="H38" i="8"/>
  <c r="H39" i="8"/>
  <c r="H40" i="8"/>
  <c r="K37" i="8"/>
  <c r="K38" i="8"/>
  <c r="K39" i="8"/>
  <c r="K40" i="8"/>
  <c r="K36" i="8"/>
  <c r="H36" i="8"/>
  <c r="K44" i="10"/>
  <c r="H44" i="10"/>
  <c r="K38" i="9"/>
  <c r="H38" i="9"/>
  <c r="K45" i="7"/>
  <c r="H45" i="7"/>
  <c r="K45" i="6"/>
  <c r="H45" i="6"/>
  <c r="H40" i="5"/>
  <c r="H66" i="10"/>
  <c r="H60" i="9"/>
  <c r="H67" i="7"/>
  <c r="H67" i="6"/>
  <c r="H62" i="5"/>
  <c r="E23" i="8"/>
  <c r="E24" i="8"/>
  <c r="E25" i="8"/>
  <c r="B23" i="8"/>
  <c r="B24" i="8"/>
  <c r="B25" i="8"/>
  <c r="B31" i="10"/>
  <c r="B32" i="10"/>
  <c r="B33" i="10"/>
  <c r="E31" i="10"/>
  <c r="E32" i="10"/>
  <c r="E33" i="10"/>
  <c r="E25" i="9"/>
  <c r="E26" i="9"/>
  <c r="E27" i="9"/>
  <c r="B25" i="9"/>
  <c r="B26" i="9"/>
  <c r="B27" i="9"/>
  <c r="E32" i="7"/>
  <c r="E33" i="7"/>
  <c r="E34" i="7"/>
  <c r="B32" i="6"/>
  <c r="B33" i="6"/>
  <c r="B34" i="6"/>
  <c r="E32" i="6"/>
  <c r="E33" i="6"/>
  <c r="E34" i="6"/>
  <c r="B27" i="5"/>
  <c r="B28" i="5"/>
  <c r="B29" i="5"/>
  <c r="E27" i="5"/>
  <c r="E28" i="5"/>
  <c r="E29" i="5"/>
  <c r="E31" i="7"/>
  <c r="B31" i="7"/>
  <c r="E30" i="10"/>
  <c r="B30" i="10"/>
  <c r="E22" i="8"/>
  <c r="B22" i="8"/>
  <c r="E24" i="9"/>
  <c r="E31" i="6"/>
  <c r="E26" i="5"/>
  <c r="B24" i="9"/>
  <c r="B31" i="6"/>
  <c r="B26" i="5"/>
  <c r="B34" i="7"/>
  <c r="B33" i="7"/>
  <c r="B32" i="7"/>
  <c r="E25" i="4"/>
  <c r="G28" i="17"/>
  <c r="O84" i="17" s="1"/>
  <c r="R84" i="17" s="1"/>
  <c r="H40" i="4"/>
  <c r="H41" i="4"/>
  <c r="H42" i="4"/>
  <c r="H43" i="4"/>
  <c r="K40" i="4"/>
  <c r="K41" i="4"/>
  <c r="K42" i="4"/>
  <c r="K43" i="4"/>
  <c r="K39" i="4"/>
  <c r="H39" i="4"/>
  <c r="S197" i="17"/>
  <c r="S196" i="17"/>
  <c r="S195" i="17"/>
  <c r="H69" i="4"/>
  <c r="K69" i="4"/>
  <c r="K70" i="4"/>
  <c r="K71" i="4"/>
  <c r="K72" i="4"/>
  <c r="K73" i="4"/>
  <c r="H70" i="4"/>
  <c r="H71" i="4"/>
  <c r="H72" i="4"/>
  <c r="H73" i="4"/>
  <c r="H61" i="4"/>
  <c r="G27" i="17" s="1"/>
  <c r="E56" i="4"/>
  <c r="I11" i="5" a="1"/>
  <c r="I11" i="5" s="1"/>
  <c r="I10" i="17"/>
  <c r="I11" i="17"/>
  <c r="H137" i="17"/>
  <c r="E132" i="17"/>
  <c r="E104" i="17"/>
  <c r="E105" i="17"/>
  <c r="E106" i="17"/>
  <c r="AF119" i="17"/>
  <c r="AC119" i="17"/>
  <c r="AC117" i="17"/>
  <c r="AC118" i="17"/>
  <c r="U103" i="17"/>
  <c r="E117" i="17"/>
  <c r="E118" i="17"/>
  <c r="E119" i="17"/>
  <c r="E120" i="17"/>
  <c r="E133" i="17"/>
  <c r="E134" i="17"/>
  <c r="E135" i="17"/>
  <c r="E136" i="17"/>
  <c r="E137" i="17"/>
  <c r="D88" i="3"/>
  <c r="B88" i="3"/>
  <c r="D87" i="3"/>
  <c r="B87" i="3"/>
  <c r="D86" i="3"/>
  <c r="B86" i="3"/>
  <c r="D85" i="3"/>
  <c r="B85" i="3"/>
  <c r="B84" i="3"/>
  <c r="D70" i="2"/>
  <c r="B70" i="2"/>
  <c r="D69" i="2"/>
  <c r="B69" i="2"/>
  <c r="D68" i="2"/>
  <c r="B68" i="2"/>
  <c r="D67" i="2"/>
  <c r="B67" i="2"/>
  <c r="B66" i="2"/>
  <c r="D71" i="1"/>
  <c r="D70" i="1"/>
  <c r="D69" i="1"/>
  <c r="D68" i="1"/>
  <c r="D67" i="1"/>
  <c r="B71" i="1"/>
  <c r="B70" i="1"/>
  <c r="B69" i="1"/>
  <c r="B68" i="1"/>
  <c r="B67" i="1"/>
  <c r="P133" i="17"/>
  <c r="P134" i="17"/>
  <c r="P135" i="17"/>
  <c r="P132" i="17"/>
  <c r="H133" i="17"/>
  <c r="H134" i="17"/>
  <c r="H135" i="17"/>
  <c r="H136" i="17"/>
  <c r="H132" i="17"/>
  <c r="AF118" i="17"/>
  <c r="AF117" i="17"/>
  <c r="X118" i="17"/>
  <c r="X119" i="17"/>
  <c r="X120" i="17"/>
  <c r="X121" i="17"/>
  <c r="X117" i="17"/>
  <c r="H118" i="17"/>
  <c r="H119" i="17"/>
  <c r="H120" i="17"/>
  <c r="H117" i="17"/>
  <c r="P118" i="17"/>
  <c r="P119" i="17"/>
  <c r="P120" i="17"/>
  <c r="P117" i="17"/>
  <c r="AF104" i="17"/>
  <c r="AF105" i="17"/>
  <c r="AF106" i="17"/>
  <c r="AF103" i="17"/>
  <c r="X104" i="17"/>
  <c r="X105" i="17"/>
  <c r="X106" i="17"/>
  <c r="P104" i="17"/>
  <c r="P105" i="17"/>
  <c r="P106" i="17"/>
  <c r="X103" i="17"/>
  <c r="P103" i="17"/>
  <c r="H104" i="17"/>
  <c r="H105" i="17"/>
  <c r="H106" i="17"/>
  <c r="H103" i="17"/>
  <c r="G54" i="3"/>
  <c r="E54" i="3" s="1"/>
  <c r="G55" i="3"/>
  <c r="E55" i="3" s="1"/>
  <c r="G56" i="3"/>
  <c r="E56" i="3" s="1"/>
  <c r="I7" i="8" a="1"/>
  <c r="I7" i="8" s="1"/>
  <c r="I15" i="10" a="1"/>
  <c r="I15" i="10" s="1"/>
  <c r="I8" i="9" a="1"/>
  <c r="I8" i="9" s="1"/>
  <c r="I16" i="7" a="1"/>
  <c r="I16" i="7" s="1"/>
  <c r="I15" i="6" a="1"/>
  <c r="I15" i="6" s="1"/>
  <c r="J13" i="6"/>
  <c r="J12" i="6"/>
  <c r="J11" i="6"/>
  <c r="J10" i="6"/>
  <c r="J9" i="6"/>
  <c r="J9" i="5"/>
  <c r="I7" i="4" a="1"/>
  <c r="I7" i="4" s="1"/>
  <c r="R85" i="17" l="1"/>
  <c r="R91" i="17" s="1"/>
  <c r="O91" i="17" s="1"/>
  <c r="G4" i="5"/>
  <c r="F4" i="5" s="1"/>
  <c r="G5" i="5"/>
  <c r="F5" i="5" s="1"/>
  <c r="G6" i="5"/>
  <c r="F6" i="5" s="1"/>
  <c r="G7" i="5"/>
  <c r="F7" i="5" s="1"/>
  <c r="G8" i="5"/>
  <c r="F8" i="5" s="1"/>
  <c r="G9" i="5"/>
  <c r="G4" i="6"/>
  <c r="F4" i="6" s="1"/>
  <c r="G5" i="6"/>
  <c r="F5" i="6" s="1"/>
  <c r="G6" i="6"/>
  <c r="F6" i="6" s="1"/>
  <c r="G7" i="6"/>
  <c r="F7" i="6" s="1"/>
  <c r="G8" i="6"/>
  <c r="F8" i="6" s="1"/>
  <c r="G9" i="6"/>
  <c r="G10" i="6"/>
  <c r="G11" i="6"/>
  <c r="G12" i="6"/>
  <c r="G13" i="6"/>
  <c r="G4" i="7"/>
  <c r="F4" i="7" s="1"/>
  <c r="G5" i="7"/>
  <c r="F5" i="7" s="1"/>
  <c r="G6" i="7"/>
  <c r="F6" i="7" s="1"/>
  <c r="G7" i="7"/>
  <c r="F7" i="7" s="1"/>
  <c r="G8" i="7"/>
  <c r="F8" i="7" s="1"/>
  <c r="G9" i="7"/>
  <c r="F9" i="7" s="1"/>
  <c r="G10" i="7"/>
  <c r="F10" i="7" s="1"/>
  <c r="G11" i="7"/>
  <c r="F11" i="7" s="1"/>
  <c r="G12" i="7"/>
  <c r="F12" i="7" s="1"/>
  <c r="G13" i="7"/>
  <c r="F13" i="7" s="1"/>
  <c r="G14" i="7"/>
  <c r="F14" i="7" s="1"/>
  <c r="G4" i="9"/>
  <c r="F4" i="9" s="1"/>
  <c r="G5" i="9"/>
  <c r="F5" i="9" s="1"/>
  <c r="G6" i="9"/>
  <c r="F6" i="9" s="1"/>
  <c r="G13" i="10"/>
  <c r="F13" i="10" s="1"/>
  <c r="G4" i="10"/>
  <c r="F4" i="10" s="1"/>
  <c r="G5" i="10"/>
  <c r="F5" i="10" s="1"/>
  <c r="G6" i="10"/>
  <c r="F6" i="10" s="1"/>
  <c r="G7" i="10"/>
  <c r="F7" i="10" s="1"/>
  <c r="G8" i="10"/>
  <c r="F8" i="10" s="1"/>
  <c r="G9" i="10"/>
  <c r="F9" i="10" s="1"/>
  <c r="G10" i="10"/>
  <c r="F10" i="10" s="1"/>
  <c r="G11" i="10"/>
  <c r="F11" i="10" s="1"/>
  <c r="G12" i="10"/>
  <c r="F12" i="10" s="1"/>
  <c r="G4" i="8"/>
  <c r="F4" i="8" s="1"/>
  <c r="G5" i="8"/>
  <c r="F5" i="8" s="1"/>
  <c r="G3" i="8"/>
  <c r="F3" i="8" s="1"/>
  <c r="G3" i="10"/>
  <c r="F3" i="10" s="1"/>
  <c r="G3" i="9"/>
  <c r="F3" i="9" s="1"/>
  <c r="G3" i="7"/>
  <c r="F3" i="7" s="1"/>
  <c r="G3" i="6"/>
  <c r="F3" i="6" s="1"/>
  <c r="G3" i="5"/>
  <c r="F3" i="5" s="1"/>
  <c r="G4" i="4"/>
  <c r="F4" i="4" s="1"/>
  <c r="G5" i="4"/>
  <c r="F5" i="4" s="1"/>
  <c r="G3" i="4"/>
  <c r="I9" i="5" l="1"/>
  <c r="F9" i="5"/>
  <c r="F3" i="4"/>
  <c r="G6" i="4" s="1"/>
  <c r="F15" i="10"/>
  <c r="I9" i="6"/>
  <c r="F9" i="6"/>
  <c r="F14" i="10"/>
  <c r="F13" i="6"/>
  <c r="I13" i="6"/>
  <c r="I12" i="6"/>
  <c r="F12" i="6"/>
  <c r="F16" i="7"/>
  <c r="F15" i="7"/>
  <c r="F7" i="9"/>
  <c r="I11" i="6"/>
  <c r="F11" i="6"/>
  <c r="F8" i="9"/>
  <c r="F10" i="6"/>
  <c r="I10" i="6"/>
  <c r="F6" i="8"/>
  <c r="F7" i="8"/>
  <c r="F22" i="7"/>
  <c r="G10" i="8" a="1"/>
  <c r="G10" i="8" s="1"/>
  <c r="F10" i="8" s="1"/>
  <c r="G18" i="10" a="1"/>
  <c r="G18" i="10" s="1"/>
  <c r="F18" i="10" s="1"/>
  <c r="F21" i="7"/>
  <c r="H56" i="7" s="1"/>
  <c r="F14" i="9"/>
  <c r="G10" i="9" a="1"/>
  <c r="G10" i="9" s="1"/>
  <c r="F10" i="9" s="1"/>
  <c r="F12" i="9"/>
  <c r="H48" i="9" s="1"/>
  <c r="F13" i="9"/>
  <c r="H49" i="9" s="1"/>
  <c r="G11" i="9" a="1"/>
  <c r="G11" i="9" s="1"/>
  <c r="F11" i="9" s="1"/>
  <c r="G17" i="10" a="1"/>
  <c r="G17" i="10" s="1"/>
  <c r="F17" i="10" s="1"/>
  <c r="G9" i="8" a="1"/>
  <c r="G9" i="8" s="1"/>
  <c r="F9" i="8" s="1"/>
  <c r="F13" i="8"/>
  <c r="F11" i="8"/>
  <c r="H46" i="8" s="1"/>
  <c r="F12" i="8"/>
  <c r="H47" i="8" s="1"/>
  <c r="F19" i="10"/>
  <c r="H54" i="10" s="1"/>
  <c r="F20" i="10"/>
  <c r="H55" i="10" s="1"/>
  <c r="F21" i="10"/>
  <c r="G18" i="7" a="1"/>
  <c r="G18" i="7" s="1"/>
  <c r="F18" i="7" s="1"/>
  <c r="G19" i="7" a="1"/>
  <c r="G19" i="7" s="1"/>
  <c r="F19" i="7" s="1"/>
  <c r="F20" i="7"/>
  <c r="H55" i="7" s="1"/>
  <c r="X52" i="17" l="1"/>
  <c r="G89" i="17" s="1"/>
  <c r="H56" i="10"/>
  <c r="O52" i="17"/>
  <c r="G88" i="17" s="1"/>
  <c r="H50" i="9"/>
  <c r="G52" i="17"/>
  <c r="G87" i="17" s="1"/>
  <c r="H57" i="7"/>
  <c r="G74" i="17"/>
  <c r="G90" i="17" s="1"/>
  <c r="H48" i="8"/>
  <c r="X48" i="17"/>
  <c r="X49" i="17"/>
  <c r="O49" i="17"/>
  <c r="O48" i="17"/>
  <c r="G49" i="17"/>
  <c r="G48" i="17"/>
  <c r="G13" i="5" a="1"/>
  <c r="G13" i="5" s="1"/>
  <c r="F13" i="5" s="1"/>
  <c r="G70" i="17"/>
  <c r="G71" i="17"/>
  <c r="F10" i="5"/>
  <c r="F6" i="4"/>
  <c r="F11" i="5"/>
  <c r="F17" i="5"/>
  <c r="F15" i="5"/>
  <c r="F16" i="5"/>
  <c r="H51" i="5" s="1"/>
  <c r="G14" i="5" a="1"/>
  <c r="G14" i="5" s="1"/>
  <c r="F14" i="5" s="1"/>
  <c r="X51" i="17"/>
  <c r="F89" i="17" s="1"/>
  <c r="X50" i="17"/>
  <c r="E89" i="17" s="1"/>
  <c r="O51" i="17"/>
  <c r="F88" i="17" s="1"/>
  <c r="O50" i="17"/>
  <c r="E88" i="17" s="1"/>
  <c r="G50" i="17"/>
  <c r="E87" i="17" s="1"/>
  <c r="G51" i="17"/>
  <c r="F87" i="17" s="1"/>
  <c r="G73" i="17"/>
  <c r="F90" i="17" s="1"/>
  <c r="G72" i="17"/>
  <c r="E90" i="17" s="1"/>
  <c r="G17" i="6" a="1"/>
  <c r="G17" i="6" s="1"/>
  <c r="F17" i="6" s="1"/>
  <c r="F7" i="4"/>
  <c r="F16" i="10"/>
  <c r="H57" i="10" s="1"/>
  <c r="F9" i="9"/>
  <c r="H51" i="9" s="1"/>
  <c r="F20" i="6"/>
  <c r="H56" i="6" s="1"/>
  <c r="G18" i="6" a="1"/>
  <c r="G18" i="6" s="1"/>
  <c r="F18" i="6" s="1"/>
  <c r="F14" i="6"/>
  <c r="F21" i="6"/>
  <c r="F19" i="6"/>
  <c r="H55" i="6" s="1"/>
  <c r="F8" i="8"/>
  <c r="H49" i="8" s="1"/>
  <c r="E54" i="8" s="1"/>
  <c r="F15" i="6"/>
  <c r="F17" i="7"/>
  <c r="H58" i="7" s="1"/>
  <c r="G57" i="3"/>
  <c r="E57" i="3" s="1"/>
  <c r="G38" i="3"/>
  <c r="E38" i="3" s="1"/>
  <c r="G39" i="3"/>
  <c r="E39" i="3" s="1"/>
  <c r="G40" i="3"/>
  <c r="E40" i="3" s="1"/>
  <c r="G41" i="3"/>
  <c r="E41" i="3" s="1"/>
  <c r="E36" i="3"/>
  <c r="G21" i="3"/>
  <c r="E21" i="3" s="1"/>
  <c r="G5" i="3"/>
  <c r="G6" i="3"/>
  <c r="G7" i="3"/>
  <c r="E7" i="3" s="1"/>
  <c r="G8" i="3"/>
  <c r="E8" i="3" s="1"/>
  <c r="G4" i="3"/>
  <c r="G4" i="2"/>
  <c r="E4" i="2" s="1"/>
  <c r="G37" i="2"/>
  <c r="E37" i="2" s="1"/>
  <c r="G38" i="2"/>
  <c r="E38" i="2" s="1"/>
  <c r="G39" i="2"/>
  <c r="E39" i="2" s="1"/>
  <c r="G36" i="2"/>
  <c r="E36" i="2" s="1"/>
  <c r="G21" i="2"/>
  <c r="E21" i="2" s="1"/>
  <c r="G22" i="2"/>
  <c r="E22" i="2" s="1"/>
  <c r="G23" i="2"/>
  <c r="E23" i="2" s="1"/>
  <c r="G20" i="2"/>
  <c r="E20" i="2" s="1"/>
  <c r="G5" i="2"/>
  <c r="E5" i="2" s="1"/>
  <c r="G6" i="2"/>
  <c r="E6" i="2" s="1"/>
  <c r="G7" i="2"/>
  <c r="E7" i="2" s="1"/>
  <c r="G37" i="1"/>
  <c r="E37" i="1" s="1"/>
  <c r="G38" i="1"/>
  <c r="E38" i="1" s="1"/>
  <c r="G39" i="1"/>
  <c r="E39" i="1" s="1"/>
  <c r="G36" i="1"/>
  <c r="E36" i="1" s="1"/>
  <c r="G21" i="1"/>
  <c r="E21" i="1" s="1"/>
  <c r="G22" i="1"/>
  <c r="E22" i="1" s="1"/>
  <c r="G23" i="1"/>
  <c r="E23" i="1" s="1"/>
  <c r="G20" i="1"/>
  <c r="E20" i="1" s="1"/>
  <c r="G5" i="1"/>
  <c r="E5" i="1" s="1"/>
  <c r="G6" i="1"/>
  <c r="E6" i="1" s="1"/>
  <c r="G7" i="1"/>
  <c r="E7" i="1" s="1"/>
  <c r="G4" i="1"/>
  <c r="E4" i="1" s="1"/>
  <c r="E55" i="8" l="1"/>
  <c r="E58" i="8" s="1"/>
  <c r="J75" i="17" s="1"/>
  <c r="E62" i="10"/>
  <c r="E63" i="10" s="1"/>
  <c r="E56" i="9"/>
  <c r="E57" i="9" s="1"/>
  <c r="E63" i="7"/>
  <c r="E64" i="7" s="1"/>
  <c r="J53" i="17" s="1"/>
  <c r="X26" i="17"/>
  <c r="G86" i="17" s="1"/>
  <c r="H57" i="6"/>
  <c r="O24" i="17"/>
  <c r="E85" i="17" s="1"/>
  <c r="H50" i="5"/>
  <c r="O26" i="17"/>
  <c r="G85" i="17" s="1"/>
  <c r="H52" i="5"/>
  <c r="X22" i="17"/>
  <c r="X23" i="17"/>
  <c r="O23" i="17"/>
  <c r="O22" i="17"/>
  <c r="E6" i="3"/>
  <c r="E49" i="1"/>
  <c r="V110" i="17" s="1"/>
  <c r="G154" i="17" s="1"/>
  <c r="E47" i="1"/>
  <c r="V108" i="17" s="1"/>
  <c r="E48" i="1"/>
  <c r="V109" i="17" s="1"/>
  <c r="F154" i="17" s="1"/>
  <c r="E40" i="1"/>
  <c r="E41" i="1"/>
  <c r="E46" i="1" a="1"/>
  <c r="E46" i="1" s="1"/>
  <c r="E44" i="1" s="1"/>
  <c r="E45" i="1" a="1"/>
  <c r="E45" i="1" s="1"/>
  <c r="E43" i="1" s="1"/>
  <c r="E5" i="3"/>
  <c r="E4" i="3"/>
  <c r="F12" i="5"/>
  <c r="H53" i="5" s="1"/>
  <c r="F8" i="4"/>
  <c r="H52" i="4" s="1"/>
  <c r="E57" i="4" s="1"/>
  <c r="G69" i="17"/>
  <c r="I90" i="17" s="1"/>
  <c r="X47" i="17"/>
  <c r="I89" i="17" s="1"/>
  <c r="O47" i="17"/>
  <c r="I88" i="17" s="1"/>
  <c r="G47" i="17"/>
  <c r="I87" i="17" s="1"/>
  <c r="E33" i="1"/>
  <c r="E32" i="1"/>
  <c r="E24" i="1"/>
  <c r="E30" i="1" a="1"/>
  <c r="E30" i="1" s="1"/>
  <c r="E28" i="1" s="1"/>
  <c r="E31" i="1"/>
  <c r="E25" i="1"/>
  <c r="E29" i="1" a="1"/>
  <c r="E29" i="1" s="1"/>
  <c r="E27" i="1" s="1"/>
  <c r="E49" i="3"/>
  <c r="F139" i="17" s="1"/>
  <c r="E47" i="3" a="1"/>
  <c r="E47" i="3" s="1"/>
  <c r="E45" i="3" s="1"/>
  <c r="E42" i="3"/>
  <c r="E50" i="3"/>
  <c r="F140" i="17" s="1"/>
  <c r="F160" i="17" s="1"/>
  <c r="E51" i="3"/>
  <c r="F141" i="17" s="1"/>
  <c r="G160" i="17" s="1"/>
  <c r="E48" i="3" a="1"/>
  <c r="E48" i="3" s="1"/>
  <c r="E46" i="3" s="1"/>
  <c r="E43" i="3"/>
  <c r="O25" i="17"/>
  <c r="F85" i="17" s="1"/>
  <c r="X25" i="17"/>
  <c r="F86" i="17" s="1"/>
  <c r="X24" i="17"/>
  <c r="E86" i="17" s="1"/>
  <c r="E16" i="1"/>
  <c r="F16" i="6"/>
  <c r="H58" i="6" s="1"/>
  <c r="E33" i="3"/>
  <c r="AD125" i="17" s="1"/>
  <c r="G159" i="17" s="1"/>
  <c r="E31" i="3"/>
  <c r="AD123" i="17" s="1"/>
  <c r="E32" i="3"/>
  <c r="AD124" i="17" s="1"/>
  <c r="F159" i="17" s="1"/>
  <c r="E17" i="1"/>
  <c r="E15" i="1"/>
  <c r="E17" i="2"/>
  <c r="AD110" i="17" s="1"/>
  <c r="G155" i="17" s="1"/>
  <c r="E13" i="2" a="1"/>
  <c r="E13" i="2" s="1"/>
  <c r="E11" i="2" s="1"/>
  <c r="E16" i="2"/>
  <c r="AD109" i="17" s="1"/>
  <c r="F155" i="17" s="1"/>
  <c r="E15" i="2"/>
  <c r="AD108" i="17" s="1"/>
  <c r="E31" i="2"/>
  <c r="F123" i="17" s="1"/>
  <c r="E32" i="2"/>
  <c r="F124" i="17" s="1"/>
  <c r="F156" i="17" s="1"/>
  <c r="E33" i="2"/>
  <c r="F125" i="17" s="1"/>
  <c r="G156" i="17" s="1"/>
  <c r="E47" i="2"/>
  <c r="N123" i="17" s="1"/>
  <c r="E48" i="2"/>
  <c r="N124" i="17" s="1"/>
  <c r="F157" i="17" s="1"/>
  <c r="E49" i="2"/>
  <c r="N125" i="17" s="1"/>
  <c r="G157" i="17" s="1"/>
  <c r="E9" i="1"/>
  <c r="E8" i="1"/>
  <c r="E40" i="2"/>
  <c r="E41" i="2"/>
  <c r="E8" i="2"/>
  <c r="E9" i="2"/>
  <c r="E25" i="2"/>
  <c r="E24" i="2"/>
  <c r="E30" i="2" a="1"/>
  <c r="E30" i="2" s="1"/>
  <c r="E28" i="2" s="1"/>
  <c r="E29" i="2" a="1"/>
  <c r="E29" i="2" s="1"/>
  <c r="E27" i="2" s="1"/>
  <c r="E30" i="3" a="1"/>
  <c r="E30" i="3" s="1"/>
  <c r="E28" i="3" s="1"/>
  <c r="E29" i="3" a="1"/>
  <c r="E29" i="3" s="1"/>
  <c r="E27" i="3" s="1"/>
  <c r="E25" i="3"/>
  <c r="E24" i="3"/>
  <c r="E45" i="2" a="1"/>
  <c r="E45" i="2" s="1"/>
  <c r="E43" i="2" s="1"/>
  <c r="E46" i="2" a="1"/>
  <c r="E46" i="2" s="1"/>
  <c r="E44" i="2" s="1"/>
  <c r="E14" i="2" a="1"/>
  <c r="E14" i="2" s="1"/>
  <c r="E12" i="2" s="1"/>
  <c r="E13" i="1" a="1"/>
  <c r="E13" i="1" s="1"/>
  <c r="E11" i="1" s="1"/>
  <c r="E14" i="1" a="1"/>
  <c r="E14" i="1" s="1"/>
  <c r="E12" i="1" s="1"/>
  <c r="S191" i="17"/>
  <c r="S192" i="17"/>
  <c r="S193" i="17"/>
  <c r="S194" i="17"/>
  <c r="G63" i="17"/>
  <c r="S190" i="17"/>
  <c r="Q10" i="17"/>
  <c r="Q11" i="17"/>
  <c r="Q12" i="17"/>
  <c r="Q13" i="17"/>
  <c r="Q14" i="17"/>
  <c r="Q15" i="17"/>
  <c r="E190" i="17"/>
  <c r="E191" i="17"/>
  <c r="E192" i="17"/>
  <c r="E66" i="10" l="1"/>
  <c r="AB53" i="17" s="1"/>
  <c r="L89" i="17" s="1"/>
  <c r="E60" i="9"/>
  <c r="S53" i="17" s="1"/>
  <c r="L88" i="17" s="1"/>
  <c r="L87" i="17"/>
  <c r="E67" i="7"/>
  <c r="L90" i="17"/>
  <c r="E63" i="6"/>
  <c r="E64" i="6" s="1"/>
  <c r="AB27" i="17" s="1"/>
  <c r="E58" i="5"/>
  <c r="E59" i="5" s="1"/>
  <c r="S27" i="17" s="1"/>
  <c r="E58" i="3"/>
  <c r="E26" i="2"/>
  <c r="I126" i="17" s="1"/>
  <c r="E66" i="3"/>
  <c r="N140" i="17" s="1"/>
  <c r="F161" i="17" s="1"/>
  <c r="E65" i="3"/>
  <c r="N139" i="17" s="1"/>
  <c r="E15" i="3" a="1"/>
  <c r="E15" i="3" s="1"/>
  <c r="E13" i="3" s="1"/>
  <c r="E59" i="3"/>
  <c r="E64" i="3" a="1"/>
  <c r="E64" i="3" s="1"/>
  <c r="E62" i="3" s="1"/>
  <c r="E63" i="3" a="1"/>
  <c r="E63" i="3" s="1"/>
  <c r="E61" i="3" s="1"/>
  <c r="E9" i="3"/>
  <c r="E17" i="3"/>
  <c r="V124" i="17" s="1"/>
  <c r="F158" i="17" s="1"/>
  <c r="E16" i="3"/>
  <c r="V123" i="17" s="1"/>
  <c r="E10" i="3"/>
  <c r="E18" i="3"/>
  <c r="V125" i="17" s="1"/>
  <c r="G158" i="17" s="1"/>
  <c r="E14" i="3" a="1"/>
  <c r="E14" i="3" s="1"/>
  <c r="E12" i="3" s="1"/>
  <c r="E67" i="3"/>
  <c r="N141" i="17" s="1"/>
  <c r="G161" i="17" s="1"/>
  <c r="O21" i="17"/>
  <c r="I85" i="17" s="1"/>
  <c r="X21" i="17"/>
  <c r="I86" i="17" s="1"/>
  <c r="F108" i="17"/>
  <c r="N108" i="17"/>
  <c r="N109" i="17"/>
  <c r="F153" i="17" s="1"/>
  <c r="F109" i="17"/>
  <c r="F110" i="17"/>
  <c r="G152" i="17" s="1"/>
  <c r="N110" i="17"/>
  <c r="G153" i="17" s="1"/>
  <c r="G35" i="17"/>
  <c r="G36" i="17"/>
  <c r="G37" i="17"/>
  <c r="G38" i="17"/>
  <c r="G39" i="17"/>
  <c r="G40" i="17"/>
  <c r="G41" i="17"/>
  <c r="G42" i="17"/>
  <c r="G43" i="17"/>
  <c r="G44" i="17"/>
  <c r="G45" i="17"/>
  <c r="O35" i="17"/>
  <c r="O36" i="17"/>
  <c r="O37" i="17"/>
  <c r="X35" i="17"/>
  <c r="X36" i="17"/>
  <c r="X37" i="17"/>
  <c r="X38" i="17"/>
  <c r="X39" i="17"/>
  <c r="X40" i="17"/>
  <c r="X41" i="17"/>
  <c r="X42" i="17"/>
  <c r="X43" i="17"/>
  <c r="X44" i="17"/>
  <c r="G62" i="17"/>
  <c r="X10" i="17"/>
  <c r="X11" i="17"/>
  <c r="X12" i="17"/>
  <c r="X13" i="17"/>
  <c r="X14" i="17"/>
  <c r="X15" i="17"/>
  <c r="X16" i="17"/>
  <c r="X17" i="17"/>
  <c r="X18" i="17"/>
  <c r="X19" i="17"/>
  <c r="O10" i="17"/>
  <c r="O11" i="17"/>
  <c r="O12" i="17"/>
  <c r="O13" i="17"/>
  <c r="O14" i="17"/>
  <c r="O15" i="17"/>
  <c r="I62" i="17"/>
  <c r="I63" i="17"/>
  <c r="I35" i="17"/>
  <c r="I36" i="17"/>
  <c r="I37" i="17"/>
  <c r="I38" i="17"/>
  <c r="I39" i="17"/>
  <c r="I40" i="17"/>
  <c r="I41" i="17"/>
  <c r="I42" i="17"/>
  <c r="I43" i="17"/>
  <c r="I44" i="17"/>
  <c r="I45" i="17"/>
  <c r="Q35" i="17"/>
  <c r="Q36" i="17"/>
  <c r="Q37" i="17"/>
  <c r="Z35" i="17"/>
  <c r="Z36" i="17"/>
  <c r="Z37" i="17"/>
  <c r="Z38" i="17"/>
  <c r="Z39" i="17"/>
  <c r="Z40" i="17"/>
  <c r="Z41" i="17"/>
  <c r="Z42" i="17"/>
  <c r="Z43" i="17"/>
  <c r="Z44" i="17"/>
  <c r="Z9" i="17"/>
  <c r="G9" i="17"/>
  <c r="D3" i="5"/>
  <c r="J3" i="5" s="1"/>
  <c r="L86" i="17" l="1"/>
  <c r="E67" i="6"/>
  <c r="L85" i="17"/>
  <c r="E62" i="5"/>
  <c r="E11" i="3"/>
  <c r="Y126" i="17" s="1"/>
  <c r="G162" i="17"/>
  <c r="I9" i="17"/>
  <c r="B26" i="4"/>
  <c r="B27" i="4"/>
  <c r="B28" i="4"/>
  <c r="B25" i="4"/>
  <c r="E26" i="4"/>
  <c r="E27" i="4"/>
  <c r="E28" i="4"/>
  <c r="D3" i="10"/>
  <c r="J3" i="10" s="1"/>
  <c r="D4" i="10"/>
  <c r="J4" i="10" s="1"/>
  <c r="D5" i="10"/>
  <c r="D6" i="10"/>
  <c r="J6" i="10" s="1"/>
  <c r="D7" i="10"/>
  <c r="J7" i="10" s="1"/>
  <c r="D8" i="10"/>
  <c r="J8" i="10" s="1"/>
  <c r="D9" i="10"/>
  <c r="J9" i="10" s="1"/>
  <c r="D10" i="10"/>
  <c r="D11" i="10"/>
  <c r="J11" i="10" s="1"/>
  <c r="D12" i="10"/>
  <c r="J12" i="10" s="1"/>
  <c r="D13" i="10"/>
  <c r="J13" i="10" s="1"/>
  <c r="D3" i="9"/>
  <c r="J3" i="9" s="1"/>
  <c r="D4" i="9"/>
  <c r="J4" i="9" s="1"/>
  <c r="D5" i="9"/>
  <c r="J5" i="9" s="1"/>
  <c r="D6" i="9"/>
  <c r="J6" i="9" s="1"/>
  <c r="D3" i="7"/>
  <c r="J3" i="7" s="1"/>
  <c r="D4" i="7"/>
  <c r="D5" i="7"/>
  <c r="J5" i="7" s="1"/>
  <c r="D6" i="7"/>
  <c r="J6" i="7" s="1"/>
  <c r="D7" i="7"/>
  <c r="J7" i="7" s="1"/>
  <c r="D8" i="7"/>
  <c r="J8" i="7" s="1"/>
  <c r="D9" i="7"/>
  <c r="J9" i="7" s="1"/>
  <c r="D10" i="7"/>
  <c r="J10" i="7" s="1"/>
  <c r="D11" i="7"/>
  <c r="D12" i="7"/>
  <c r="J12" i="7" s="1"/>
  <c r="D13" i="7"/>
  <c r="J13" i="7" s="1"/>
  <c r="D14" i="7"/>
  <c r="J14" i="7" s="1"/>
  <c r="D3" i="6"/>
  <c r="J3" i="6" s="1"/>
  <c r="D4" i="6"/>
  <c r="D5" i="6"/>
  <c r="J5" i="6" s="1"/>
  <c r="D6" i="6"/>
  <c r="J6" i="6" s="1"/>
  <c r="D7" i="6"/>
  <c r="J7" i="6" s="1"/>
  <c r="D8" i="6"/>
  <c r="J8" i="6" s="1"/>
  <c r="D9" i="6"/>
  <c r="D10" i="6"/>
  <c r="D11" i="6"/>
  <c r="D12" i="6"/>
  <c r="D13" i="6"/>
  <c r="D4" i="5"/>
  <c r="J4" i="5" s="1"/>
  <c r="D5" i="5"/>
  <c r="J5" i="5" s="1"/>
  <c r="D6" i="5"/>
  <c r="J6" i="5" s="1"/>
  <c r="D7" i="5"/>
  <c r="J7" i="5" s="1"/>
  <c r="D8" i="5"/>
  <c r="J8" i="5" s="1"/>
  <c r="D9" i="5"/>
  <c r="D3" i="4"/>
  <c r="J3" i="4" s="1"/>
  <c r="F13" i="4"/>
  <c r="D4" i="4"/>
  <c r="J4" i="4" s="1"/>
  <c r="D5" i="4"/>
  <c r="J5" i="4" s="1"/>
  <c r="D3" i="8"/>
  <c r="J3" i="8" s="1"/>
  <c r="D4" i="8"/>
  <c r="J4" i="8" s="1"/>
  <c r="D5" i="8"/>
  <c r="J5" i="8" s="1"/>
  <c r="M133" i="17"/>
  <c r="M134" i="17"/>
  <c r="M135" i="17"/>
  <c r="U118" i="17"/>
  <c r="U119" i="17"/>
  <c r="U120" i="17"/>
  <c r="U121" i="17"/>
  <c r="M118" i="17"/>
  <c r="M119" i="17"/>
  <c r="M120" i="17"/>
  <c r="AC104" i="17"/>
  <c r="AC105" i="17"/>
  <c r="AC106" i="17"/>
  <c r="U104" i="17"/>
  <c r="U105" i="17"/>
  <c r="U106" i="17"/>
  <c r="M104" i="17"/>
  <c r="M105" i="17"/>
  <c r="M106" i="17"/>
  <c r="M132" i="17"/>
  <c r="U117" i="17"/>
  <c r="M117" i="17"/>
  <c r="AC103" i="17"/>
  <c r="M103" i="17"/>
  <c r="E103" i="17"/>
  <c r="G10" i="17"/>
  <c r="G11" i="17"/>
  <c r="Q9" i="17"/>
  <c r="Z19" i="17"/>
  <c r="I61" i="17"/>
  <c r="Z34" i="17"/>
  <c r="Q34" i="17"/>
  <c r="I34" i="17"/>
  <c r="Z10" i="17"/>
  <c r="Z11" i="17"/>
  <c r="Z12" i="17"/>
  <c r="Z13" i="17"/>
  <c r="Z14" i="17"/>
  <c r="Z15" i="17"/>
  <c r="Z16" i="17"/>
  <c r="Z17" i="17"/>
  <c r="Z18" i="17"/>
  <c r="G61" i="17"/>
  <c r="X34" i="17"/>
  <c r="O34" i="17"/>
  <c r="G34" i="17"/>
  <c r="X9" i="17"/>
  <c r="O9" i="17"/>
  <c r="G26" i="17" l="1"/>
  <c r="G84" i="17" s="1"/>
  <c r="G91" i="17" s="1"/>
  <c r="H51" i="4"/>
  <c r="J13" i="5"/>
  <c r="F11" i="4"/>
  <c r="H49" i="4" s="1"/>
  <c r="F12" i="4"/>
  <c r="H50" i="4" s="1"/>
  <c r="G9" i="4" a="1"/>
  <c r="G9" i="4" s="1"/>
  <c r="F9" i="4" s="1"/>
  <c r="G22" i="17" s="1"/>
  <c r="G10" i="4" a="1"/>
  <c r="G10" i="4" s="1"/>
  <c r="F10" i="4" s="1"/>
  <c r="G23" i="17" s="1"/>
  <c r="E159" i="17"/>
  <c r="I8" i="5"/>
  <c r="P14" i="17" s="1"/>
  <c r="I7" i="5"/>
  <c r="P13" i="17" s="1"/>
  <c r="I5" i="6"/>
  <c r="Y11" i="17" s="1"/>
  <c r="Y15" i="17"/>
  <c r="I5" i="8"/>
  <c r="I11" i="10"/>
  <c r="Y42" i="17" s="1"/>
  <c r="I7" i="10"/>
  <c r="Y38" i="17" s="1"/>
  <c r="I9" i="10"/>
  <c r="Y40" i="17" s="1"/>
  <c r="I3" i="10"/>
  <c r="I6" i="7"/>
  <c r="H37" i="17" s="1"/>
  <c r="I10" i="7"/>
  <c r="H41" i="17" s="1"/>
  <c r="I9" i="7"/>
  <c r="H40" i="17" s="1"/>
  <c r="I5" i="7"/>
  <c r="H36" i="17" s="1"/>
  <c r="I14" i="7"/>
  <c r="H45" i="17" s="1"/>
  <c r="Y16" i="17"/>
  <c r="I4" i="7"/>
  <c r="H35" i="17" s="1"/>
  <c r="I10" i="10"/>
  <c r="Y41" i="17" s="1"/>
  <c r="I11" i="7"/>
  <c r="H42" i="17" s="1"/>
  <c r="I3" i="7"/>
  <c r="Y17" i="17"/>
  <c r="P15" i="17"/>
  <c r="I3" i="8"/>
  <c r="I7" i="6"/>
  <c r="Y13" i="17" s="1"/>
  <c r="I3" i="6"/>
  <c r="I6" i="9"/>
  <c r="P37" i="17" s="1"/>
  <c r="I5" i="9"/>
  <c r="P36" i="17" s="1"/>
  <c r="I12" i="10"/>
  <c r="Y43" i="17" s="1"/>
  <c r="I8" i="10"/>
  <c r="Y39" i="17" s="1"/>
  <c r="I4" i="8"/>
  <c r="H62" i="17" s="1"/>
  <c r="I4" i="5"/>
  <c r="P10" i="17" s="1"/>
  <c r="I7" i="7"/>
  <c r="H38" i="17" s="1"/>
  <c r="I8" i="6"/>
  <c r="Y14" i="17" s="1"/>
  <c r="I6" i="6"/>
  <c r="Y12" i="17" s="1"/>
  <c r="I8" i="7"/>
  <c r="H39" i="17" s="1"/>
  <c r="J10" i="10"/>
  <c r="I13" i="10"/>
  <c r="Y44" i="17" s="1"/>
  <c r="I6" i="10"/>
  <c r="Y37" i="17" s="1"/>
  <c r="I5" i="4"/>
  <c r="H11" i="17" s="1"/>
  <c r="I3" i="5"/>
  <c r="Y18" i="17"/>
  <c r="J11" i="7"/>
  <c r="I5" i="10"/>
  <c r="Y36" i="17" s="1"/>
  <c r="I4" i="4"/>
  <c r="H10" i="17" s="1"/>
  <c r="I6" i="5"/>
  <c r="P12" i="17" s="1"/>
  <c r="I4" i="6"/>
  <c r="Y10" i="17" s="1"/>
  <c r="I13" i="7"/>
  <c r="H44" i="17" s="1"/>
  <c r="I3" i="4"/>
  <c r="H9" i="17" s="1"/>
  <c r="J10" i="9"/>
  <c r="I4" i="10"/>
  <c r="Y35" i="17" s="1"/>
  <c r="J9" i="8"/>
  <c r="I12" i="7"/>
  <c r="H43" i="17" s="1"/>
  <c r="I3" i="9"/>
  <c r="J4" i="6"/>
  <c r="I4" i="9"/>
  <c r="P35" i="17" s="1"/>
  <c r="I5" i="5"/>
  <c r="P11" i="17" s="1"/>
  <c r="J4" i="7"/>
  <c r="Y19" i="17"/>
  <c r="J5" i="10"/>
  <c r="I10" i="5" l="1"/>
  <c r="J14" i="5" s="1"/>
  <c r="I6" i="4"/>
  <c r="I6" i="8"/>
  <c r="I8" i="8" s="1"/>
  <c r="P34" i="17"/>
  <c r="I7" i="9"/>
  <c r="Y9" i="17"/>
  <c r="I14" i="6"/>
  <c r="I16" i="6" s="1"/>
  <c r="H34" i="17"/>
  <c r="I15" i="7"/>
  <c r="P9" i="17"/>
  <c r="Y34" i="17"/>
  <c r="I14" i="10"/>
  <c r="H63" i="17"/>
  <c r="G24" i="17"/>
  <c r="G25" i="17"/>
  <c r="F84" i="17" s="1"/>
  <c r="F91" i="17" s="1"/>
  <c r="F152" i="17"/>
  <c r="F162" i="17" s="1"/>
  <c r="E153" i="17"/>
  <c r="E160" i="17"/>
  <c r="J18" i="7"/>
  <c r="J17" i="10"/>
  <c r="H61" i="17"/>
  <c r="J17" i="6"/>
  <c r="J9" i="4"/>
  <c r="E84" i="17" l="1"/>
  <c r="E91" i="17" s="1"/>
  <c r="I12" i="5"/>
  <c r="E58" i="4"/>
  <c r="E61" i="4" s="1"/>
  <c r="J27" i="17" s="1"/>
  <c r="I8" i="4"/>
  <c r="J10" i="4"/>
  <c r="E161" i="17"/>
  <c r="E158" i="17"/>
  <c r="E156" i="17"/>
  <c r="E155" i="17"/>
  <c r="E157" i="17"/>
  <c r="E154" i="17"/>
  <c r="E152" i="17"/>
  <c r="J19" i="7"/>
  <c r="J18" i="10"/>
  <c r="J10" i="8"/>
  <c r="I17" i="7"/>
  <c r="G21" i="17"/>
  <c r="I84" i="17" s="1"/>
  <c r="I91" i="17" s="1"/>
  <c r="I16" i="10"/>
  <c r="N158" i="17"/>
  <c r="N156" i="17"/>
  <c r="E26" i="3"/>
  <c r="AG126" i="17" s="1"/>
  <c r="N159" i="17" s="1"/>
  <c r="E42" i="2"/>
  <c r="Q126" i="17" s="1"/>
  <c r="N157" i="17" s="1"/>
  <c r="E10" i="2"/>
  <c r="AG111" i="17" s="1"/>
  <c r="N155" i="17" s="1"/>
  <c r="E26" i="1"/>
  <c r="J18" i="6"/>
  <c r="E60" i="3"/>
  <c r="Q142" i="17" s="1"/>
  <c r="N161" i="17" s="1"/>
  <c r="E10" i="1"/>
  <c r="E42" i="1"/>
  <c r="J11" i="9"/>
  <c r="I9" i="9"/>
  <c r="E44" i="3"/>
  <c r="I142" i="17" s="1"/>
  <c r="N160" i="17" s="1"/>
  <c r="Y111" i="17" l="1"/>
  <c r="N154" i="17" s="1"/>
  <c r="Q111" i="17"/>
  <c r="N153" i="17" s="1"/>
  <c r="I111" i="17"/>
  <c r="N152" i="17" s="1"/>
  <c r="E162" i="17"/>
  <c r="L84" i="17" l="1"/>
  <c r="L91" i="17" s="1"/>
  <c r="H170" i="17"/>
  <c r="H171" i="17" s="1"/>
  <c r="S144" i="17"/>
  <c r="H94" i="17" l="1"/>
  <c r="S145" i="1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userModified="1">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<sst xmlns="http://schemas.openxmlformats.org/spreadsheetml/2006/main" count="1856" uniqueCount="769">
  <si>
    <t>D1: Protection of Children and Young Workers</t>
  </si>
  <si>
    <t>D2: Freedom of Association and the Right to Collective Bargaining</t>
  </si>
  <si>
    <t>D3: Free and Fair Recruitment, Employment and Termination</t>
  </si>
  <si>
    <t>D4: Decent Hours, Wages, and Benefits</t>
  </si>
  <si>
    <t>D5: Freedom from Discrimination</t>
  </si>
  <si>
    <t>D6: Health and Safety</t>
  </si>
  <si>
    <t>D7: Privacy</t>
  </si>
  <si>
    <t>M1: Leadership Commitment, Involvement and Integration</t>
  </si>
  <si>
    <t>M2: Worker Involvement and Integration</t>
  </si>
  <si>
    <t>M3: Stakeholder Involvement and Integration</t>
  </si>
  <si>
    <t>M5: Context, Impacts, and Risks</t>
  </si>
  <si>
    <t>M6: Objectives, Planning and Resources</t>
  </si>
  <si>
    <t>M9: Monitoring and Grievance Mechanisms</t>
  </si>
  <si>
    <t>M10: Strategic Analysis, Review and Continual Improvement</t>
  </si>
  <si>
    <t>D1.2</t>
  </si>
  <si>
    <t>D1.3</t>
  </si>
  <si>
    <t>D1.4</t>
  </si>
  <si>
    <t>M1.1</t>
  </si>
  <si>
    <t>M1.2</t>
  </si>
  <si>
    <t>Criterion</t>
  </si>
  <si>
    <t>Response</t>
  </si>
  <si>
    <t>Ref.</t>
  </si>
  <si>
    <t>Foundational Criteria</t>
  </si>
  <si>
    <t>F2</t>
  </si>
  <si>
    <t>F3</t>
  </si>
  <si>
    <t>F4</t>
  </si>
  <si>
    <t>F4 - Where legal and/or regulatory requirements contradict this Standard, the organization shall identify, prevent, mitigate, and remediate the risks to personnel, to the extent permitted by law.</t>
  </si>
  <si>
    <t xml:space="preserve">F3 – Where legal and/or regulatory requirements differ from this Standard, the organization shall apply the criteria most beneficial to personnel. </t>
  </si>
  <si>
    <t xml:space="preserve">D2.2 – The organization shall ensure personnel are informed of their rights to form, join, and participate in labor unions and other workers’ organizations of their choosing without negative consequences or retaliation from the organization. </t>
  </si>
  <si>
    <t>D2.3 - The organization shall ensure that it does not interfere, either directly or through third parties, with the establishment, functioning, or administration of labor unions or other workers’ organizations.</t>
  </si>
  <si>
    <t xml:space="preserve">D2.4 – The organization shall ensure that members of labor unions and other workers’ organizations, worker representatives, and any personnel engaged in organizing workers are not subjected to discrimination, harassment, intimidation, or retaliation based on their labor union membership or activities. </t>
  </si>
  <si>
    <t>D2.5 – The organization shall ensure that members of labor unions and other workers’ organizations, worker representatives, and any personnel engaged in organizing workers have fair access to members in work-related environments.</t>
  </si>
  <si>
    <t xml:space="preserve">D2.6 - The organization shall conduct collective bargaining in good faith with worker representatives, unions, and other workers’ organizations, if they so request. </t>
  </si>
  <si>
    <t>D2.7 – Where a sectoral collective bargaining agreement exists, the organization shall respect and fulfil its obligations under the agreement. This does not preclude additional collective bargaining by labor unions or other workers’ organizations at the organization level, so long as such agreements are more beneficial to workers than any sectoral agreements in place.</t>
  </si>
  <si>
    <t>D2.2</t>
  </si>
  <si>
    <t>D2.3</t>
  </si>
  <si>
    <t>D2.5</t>
  </si>
  <si>
    <t>D2.6</t>
  </si>
  <si>
    <t>D2.4</t>
  </si>
  <si>
    <t>D2.7</t>
  </si>
  <si>
    <t>D2.8</t>
  </si>
  <si>
    <t xml:space="preserve">D3.3 - The organization shall clearly communicate to affected personnel in advance any changes to their terms and conditions of employment or termination, with sufficient time for personnel to make alternative arrangements if desired. </t>
  </si>
  <si>
    <t>D3.2 - The organization shall ensure that personnel and applicants understand and voluntarily agree to the applicable terms and conditions of recruitment, employment, and termination, including through:
a) Use of accessible and understandable language(s) and communication methods;
b) Clear, accurate, and comprehensive description of relevant processes, details of the role, and work conditions;
c) Clear, accurate, and comprehensive working agreement; and
d) Clear, accurate, and comprehensive description of living conditions where relevant.</t>
  </si>
  <si>
    <t>D3.4 - The organization shall ensure that personnel and applicants have freedom of movement in recruitment, employment, and termination, including:
a) Continuous access to identification and other important documents;
b) Voluntary, non-excessive overtime, where applicable;
c) Freedom from threats, ransoms, or holds against persons, wages, or property; 
d) Reasonable physical autonomy and movement in work-related environments; and
e) Freedom to transfer their skills and knowledge to new employment without undue restriction.</t>
  </si>
  <si>
    <t>D3.5 - The organization shall ensure personnel and applicants are free from financial burden related to recruitment, employment, and termination, including:
• Debt bondage;
• Financial penalty;
• Fees;
• Theft or forfeiting of wages; and
• Exploitative piece-rate systems.</t>
  </si>
  <si>
    <t>D3.6 - The organization shall ensure that fees and costs related to recruitment, employment, and termination are not borne, in whole or in part, by personnel or applicants.</t>
  </si>
  <si>
    <t>D3.7 - The organization shall ensure personnel and applicants are free from harassment and intimidation in recruitment, employment, and termination, including:
• Physical and sexual violence;
• Threats to self or others; and
• Psychological and emotional violence.</t>
  </si>
  <si>
    <t>D3.8 - The organization shall ensure that disciplinary policies and practices:
• Are clearly communicated to personnel upon their hiring;
• Are applied consistently and fairly across the organization; and
• Are clearly documented and communicated to involved personnel.</t>
  </si>
  <si>
    <t>D3.9 - The organization shall ensure that its terms and conditions of work, including location, provision of housing, provision of private communication channels, available transportation, work schedule, and others do not unduly isolate personnel.</t>
  </si>
  <si>
    <t>D3.10 – The organization shall ensure that its terms and conditions of work, including location, provision of housing, provision of private communication channels, available transportation, work schedule, and others do not unduly force personnel to separate from children and dependents.</t>
  </si>
  <si>
    <t>D3.11 - Where the organization participates in or uses apprenticeship, internship, or vocational education programs, it shall ensure that positions created through these programs: 
a) Are not used to replace regular positions; 
b) Are for a pre-specified duration;
c) Are not compensated below the legal minimum wage; and that they
d) Contribute to the development of personnel’s skills, professional competence, and/or other work-related attributes.</t>
  </si>
  <si>
    <t>D3.12 - The organization shall ensure any termination of employment is fair and transparent, including: 
a) Non-discriminatory;
b) Adequate allocation of resources to meet contracts, binding collective bargaining agreements, and applicable laws and regulations;
c) Timely payment of severance, wages, and other compensation; and
d) Use of large-scale retrenchment only as a last resort.</t>
  </si>
  <si>
    <t>D4.3 - Where contextual barriers prevent the organization from independently providing personnel with living wages and incomes, the organization shall collaborate with relevant stakeholders to address these, including by:
a) Engaging in social dialogue, including in support of relevant tripartite and other binding agreements; and 
b) Engaging with business partners, government, and other internal and external stakeholders.</t>
  </si>
  <si>
    <t>D4.7 - Where personnel are legally exempt from overtime pay, hours maximums, and other requirements, the organization shall ensure:
a) Compensation meets or exceeds the amount they would earn by working the same number of hours at the living wage with overtime premiums; and
b) Personnel have reasonable discretion over hours worked.</t>
  </si>
  <si>
    <t>D4.8 - The organization shall render all due wages and benefits regularly, punctually, and in a manner convenient to personnel.</t>
  </si>
  <si>
    <t>D4.10 – The organization shall ensure that personnel regularly receive compensation records that clearly, fully, and accurately detail hours worked and the composition of due wages, benefits, and deductions.</t>
  </si>
  <si>
    <t>D4.11 - In the event of disruption to business continuity, the organization shall prioritize payment of severance, wages, and other compensation to personnel.</t>
  </si>
  <si>
    <t>D4.12 - The organization shall ensure disciplinary deductions from wages or hours:
a) Are only taken from wages due if national law and a binding collective bargaining agreement allow;
b) Are reasonable and for a limited period of time;
c) Do not bring wages below a living wage (or the legal minimum wage, if higher); and
d) Provide opportunity for appeal.</t>
  </si>
  <si>
    <t>D4.13 – The organization shall ensure the use of piece-rate compensation, part-time employment, seasonal employment, short-term contracts, homeworkers, non-employee personnel, and work from home arrangements:
a) Are measured and evidence based;
b) Do not contradict the requirements of this Standard;
c) Provide wages and hours that support a decent standard of living;
d) Do not pose undue health and safety risks; and
e) Are transparent, predictable, and convenient to personnel.</t>
  </si>
  <si>
    <t>D5.2 - The organization shall ensure personnel have equal access and opportunity and are free from discrimination in all their interactions with the organization, including: 
• Hiring and recruitment;
• Employment and working conditions;
• Work placement;
• Performance review and feedback;
• Training and mentoring;
• Promotions and opportunities;
• Grievances;
• Wages and benefits, including accommodation, transportation, meals, partner and family benefits, and others; 
• Disciplinary processes; and
• Termination and retirement.</t>
  </si>
  <si>
    <t>D5.3 - The organization shall ensure personnel are free from unwelcome conduct, including harassment, bullying, and intimidation in work-related environments and from work-related persons.</t>
  </si>
  <si>
    <t>D5.4 - The organization shall take reasonable steps to be inclusive of personnel’s differences, including: 
• Abilities;
• Religious and customary practices;
• Literacy and language levels;
• Personal hygiene needs; 
• Caretaking responsibilities; and
• Other needs that do not unduly impact personnel’s ability to perform their role.</t>
  </si>
  <si>
    <t>D6.2 – The organization shall assign a competent management representative whose responsibilities include ensuring safe and healthy work-related environments for personnel and for meeting this Standard’s health and safety requirements.</t>
  </si>
  <si>
    <t>D6.3 - The organization shall periodically identify hazards and assess and prioritize their associated health and safety risks in work-related environments that the organization causes, contributes to, or is directly linked to through its operations or business relationships under normal or exceptional circumstances. The organization shall include both immediate and long-term or cumulative effects in its consideration of risks.</t>
  </si>
  <si>
    <t>D6.4 - The organization shall adequately address risks from workplace hazards, including, but not limited to:
• Hazardous materials;
• Hazardous equipment, work environment, and/or utilities (e.g., machinery, air quality, electrical, lighting, dust, pathogens, noise, temperature, injury hazards, etc.); and
• Ergonomics.</t>
  </si>
  <si>
    <t>D6.5 - The organization shall adequately address risks from natural and human-made disasters and emergencies, including, but not limited to:
• Fire and explosion/implosion;
• Earthquakes;
• Floods;
• Drought;
• Extreme environmental conditions, including extreme temperatures;
• Other (non-fire) emergency;
• Pathogens (communicable diseases); and
• Other foreseeable abnormal or emergency situations.</t>
  </si>
  <si>
    <t>D6.6 – The organization shall adequately address risks from all other conditions that may pose a hazard to personnel, including, but not limited to:
• Structural safety of buildings and facilities;
• Safe and sanitary conditions (bathrooms, kitchens, housing, etc.); and
• Safety of transportation.</t>
  </si>
  <si>
    <t>D6.7 - The organization shall adequately address risks from psychosocial hazards, including, but not limited to:
• Unreasonable deadlines or work expectations;
• Aggressive, bullying, or intimidating behavior by work-related persons;
• Inadequate personal privacy in work-related environments;
• Lack of transparency or conflicting expectations; and
• Unreasonable lack of security or stability in employment.</t>
  </si>
  <si>
    <t>D6.8 - The organization shall ensure personnel have appropriate awareness, understanding, access to information, and channels for communicating about: 
• Hazards related to personnel’s roles and the related health and safety risks;  
• Related policies, procedures, roles, and responsibilities; and 
• Their rights related to health and safety.</t>
  </si>
  <si>
    <t xml:space="preserve">D6.9 - In the event of a work-related injury, the organization shall provide first aid and assist the affected personnel in obtaining follow-up medical treatment.  </t>
  </si>
  <si>
    <t>D6.12 – The organization shall ensure that employer-provided housing, transportation, food, and other goods and services meet relevant national and international standards of quality.</t>
  </si>
  <si>
    <t>D7.2 - The organization shall only collect, process, and use personal data of personnel:
a) For reasons directly relevant to the personnel’s work and/or services;
b) For the purposes for which they were originally collected;
c) In a manner that respects the personal autonomy of personnel;
d) On a limited basis when making decisions on employment, promotion, or termination; and
e) In a non-discriminatory manner.</t>
  </si>
  <si>
    <t>D7.3 - The organization shall ensure the collection, distribution, use, maintenance, and disposition of personal data of personnel, at minimum:
a) Is accurate, valid, and reliable;
b) Minimizes the types and amount of data collected;
c) Provides appropriate security and confidentiality;
d) Ensures data is kept only as long as necessary for the specified and legitimate purpose; 
e) Respects the intellectual property rights of personnel; and
f) Considers risks specific to vulnerable populations.</t>
  </si>
  <si>
    <t>D7.4 - The organization shall ensure personnel have appropriate awareness, understanding, access to information, and channels for communicating about: 
• The collection and use of their personal data; 
• Related policies, procedures, roles, and responsibilities; and 
• Their rights, including their rights to refuse or limit collection and use, where applicable.</t>
  </si>
  <si>
    <t>M1.2 - Composition of decision-making bodies and management shall be adequately representative of stakeholders.</t>
  </si>
  <si>
    <t xml:space="preserve">M1.3 - Responsibility and accountability for meeting this Standard shall ultimately rest with top management. This shall be demonstrated, at minimum, by integration of this Standard's principles and criteria in:
• Organizational structure;
• Roles and responsibilities;
• Competencies;
• Goals and incentives;
• Performance review criteria;
• Compensation;
• Promotions; 
• Terminations; and
• Decision-making processes and authorities. </t>
  </si>
  <si>
    <t>M1.4 - Top management shall ensure that conflicts of interest in meeting this Standard are identified, disclosed, and appropriately managed.</t>
  </si>
  <si>
    <t>M2.1 – The organization shall engage workers, including labor unions and other worker representatives, and integrate their input in the development and implementation of its management system for meeting the requirements of this Standard, including in:
a) Defining policies;
b) Identifying, assessing, and prioritizing adverse impacts and risks;
c) Setting objectives and planning for implementation;
d) Monitoring performance and management systems, including of business partners;
e) Designing and operating grievance channels and processes; and
f) Determining options for remediation.</t>
  </si>
  <si>
    <t>M2.2 – Where present, the organization shall collaborate with labor unions to meaningfully engage workers in its management system.</t>
  </si>
  <si>
    <t>M2.3 – The organization shall ensure workers have access to effective and inclusive channels for communication and involvement, which at minimum: 
a) Actively seek the input and feedback of workers;
b) Enable workers to represent their interests to management;
c) Provide varied means of participation in a manner convenient to workers;
d) Enable representation of workplace demographics;
e) Are accessible for all workers;
f) Are trusted and actively utilized;
g) Are confidential if desired;
h) Align with worker interests and concerns; and
i) Do not result in retaliation or retribution.</t>
  </si>
  <si>
    <t xml:space="preserve">M3.1 – The organization shall periodically identify and prioritize relevant stakeholders to engage in its management system for meeting the requirements of this Standard, with first priority given to those most impacted by the organization. </t>
  </si>
  <si>
    <t>M3.3 – Stakeholder engagement shall, at minimum: 
a) Actively seek the input and feedback of relevant stakeholders;
b) Be accessible; 
c) Be conducted in good faith; 
d) Be responsive to stakeholder concerns; and
e) Not result in retaliation or retribution.</t>
  </si>
  <si>
    <t xml:space="preserve">M3.4 – The organization shall consider stakeholder needs, expectations, concerns, and complaints in organizational decision-making. </t>
  </si>
  <si>
    <t>M4: Policy Commitment and Coherence</t>
  </si>
  <si>
    <t>M4.3 - The organization’s policies, practices, goals, and incentives shall not contradict or undermine its commitments to the principles of this Standard or the organization’s objectives.</t>
  </si>
  <si>
    <t>M4.4 – The organization’s policies, lobbying, and other external interactions shall not contradict or undermine its commitments to the principles of this Standard or the organization’s objectives.</t>
  </si>
  <si>
    <t>M5.2 – Considering its context, the organization shall periodically identify:
a) Actual and potential adverse impacts relevant to this Standard that it causes, contributes to, or is directly linked to (or may cause, contribute to, or be directly linked to) through its operations or business relationships under normal or exceptional circumstances, including those specific to vulnerable populations;
b) Risk factors related to its actual and potential adverse impacts; 
c) The degree of its contribution to actual and potential adverse impacts caused by its business partners; and
d) Actual and potential adverse impacts related to its performance against this Standard that may result from business ethics or integrity issues.</t>
  </si>
  <si>
    <t>M5.3 - The organization shall periodically assess, prioritize, and document its risks based on severity of adverse impacts and severity and likelihood of potential adverse impacts.</t>
  </si>
  <si>
    <t>M5.4 – For prioritized risks, the organization shall identify root causes, taking into consideration potential causes including:
• Management systems causes;
• Operational causes, including the organization’s business model; and
• External causes, including those that are social, cultural, regulatory, and/or environmental.</t>
  </si>
  <si>
    <t>M6.1 – The organization shall periodically establish, document, and update organizational objectives. These objectives shall be designed to:
a) Meet or exceed the requirements and principles of this Standard, relevant legal requirements, and other relevant requirements;
b) Meet the organization’s policy commitments; 
c) Address the organization’s risks;
d) Address business ethics and integrity issues relevant to this Standard;
e) Address emergency preparedness and response issues relevant to this Standard; 
f) Seek social dialogue, including in support of tripartite and other binding agreements to achieve its objectives; and
g) Continually improve the organization’s performance and management systems related to this Standard.</t>
  </si>
  <si>
    <t>M6.3 - To address risks that it is directly linked to, the organization shall plan to collaborate with and use its leverage to influence relevant stakeholders, including business partners, to end, prevent, mitigate, and remediate those risks.</t>
  </si>
  <si>
    <t>M6.4 – The organization shall periodically define and plan for actions and processes needed to achieve its objectives. In doing so, the organization shall consider necessary:
• Management systems – including verbal and written policies and procedures, roles and responsibilities, documentation, personnel incentives and goals, training and capacity building, monitoring, worker and stakeholder awareness, and indicators and metrics;
• Resources – including financial, material, personnel, and information resources, such as needed competencies and external expertise, infrastructure, media, and information systems; and
• Relationships – including social dialogue, support for relevant tripartite and other binding agreements, and relationships with business partners, government, and other internal and external stakeholders.</t>
  </si>
  <si>
    <t xml:space="preserve">M7: Awareness and Implementation </t>
  </si>
  <si>
    <t>M7.1 – The organization shall implement its planned processes and actions and deploy allocated resources, periodically adjusting plans and resources as necessary to ensure continued relevance and effectiveness.</t>
  </si>
  <si>
    <t xml:space="preserve">M7.3 – The organization shall ensure stakeholders are appropriately aware of: 
• Relevant risks;
• Organizational policies, objectives, actions and processes; and 
• Channels for their involvement and protection of rights as defined in this Standard. </t>
  </si>
  <si>
    <t>M7.4 – In its interactions with business partners, the organization shall:
a) Ensure business partners have appropriate awareness, understanding, access to information and channels for communicating about the organization’s policies, objectives, actions, and processes;
b) Ensure that its business terms and practices do not undermine business partners’ ability to meet the mutual expectations it has set;
c) Provide business partners with support to end, prevent, mitigate, and remediate risks, commensurate with the organization’s contribution to those impacts;
d) Seek to minimize the administrative burdens of mutual expectations on business partners, where possible; and
e) Not end business relationships in response to risks, unless:
i. The business partner repeatedly fails to address the risk after appropriate engagement and support from the organization; AND
ii. Risks of ending the relationship are not greater than the original risk.</t>
  </si>
  <si>
    <t>M7.5 – Documented information relevant for meeting requirements of this Standard shall be:
• Available and suitable;
• Accurate and clear;
• Effectively controlled; and
• Identifiable.</t>
  </si>
  <si>
    <t>M9.1 – The organization shall monitor its performance against and management systems for meeting the requirements of this Standard. Monitoring shall, at minimum:
a) Assess implementation of planned actions and processes;
b) Assess adherence to this Standard;
c) Assess performance of relevant business partners against established mutual expectations; and
d) Be appropriately documented.</t>
  </si>
  <si>
    <t>M9.2 – The organization shall incorporate information from multiple sources in its monitoring processes, including as relevant:
• Assessment and prioritization of risks;
• Planned indicators and metrics;
• Internal and external grievance mechanisms and communication channels;
• Worker engagement and communication;
• Stakeholder complaints and concerns; 
• Social dialogue and feedback from relevant tripartite and other binding agreements;
• Publicly available news and information sources; 
• Internal and external audits; and
• External experts.</t>
  </si>
  <si>
    <t>M10.1 – The organization shall periodically review its performance against its objectives and this Standard. During its review, the organization shall assess, at minimum:
a) Progress toward achieving its objectives;
b) Effectiveness of its planned and implemented actions and processes; 
c) Appropriateness and adequacy of planned and implemented actions, processes, and resources;
d) Effectiveness of its management system; and
e) Opportunities to improve its performance.</t>
  </si>
  <si>
    <t>M10.2 – The organization shall incorporate information from multiple sources in its review, including as relevant:
• Assessment and prioritization of risks;
• Monitoring processes;
• Internal and external grievance mechanisms and communication channels;
• Worker engagement and communication;
• Stakeholder complaints and concerns; 
• Social dialogue and feedback from relevant tripartite and other binding agreements;
• Publicly available news and information sources; 
• Internal and external audits; and
• External experts.</t>
  </si>
  <si>
    <t>M10.3 – Outputs of this review shall:
a) Inform the organization’s periodic assessment and prioritization of risks and monitoring processes;
b) Inform organizational strategy and decision making; and
c) Lead to changes to organizational policies, resources, objectives, processes, and actions, as needed.</t>
  </si>
  <si>
    <t>F2 – The organization shall ensure its performance, at minimum, meets:
a) Legal and regulatory requirements relevant to this Standard; 
b) Collective bargaining agreements; and
c) Other requirements relevant to this Standard to which the organization subscribes.</t>
  </si>
  <si>
    <t>D3.3</t>
  </si>
  <si>
    <t>D3.2</t>
  </si>
  <si>
    <t>D3.4</t>
  </si>
  <si>
    <t>D3.5</t>
  </si>
  <si>
    <t>D3.6</t>
  </si>
  <si>
    <t>D3.7</t>
  </si>
  <si>
    <t>D3.8</t>
  </si>
  <si>
    <t>D3.9</t>
  </si>
  <si>
    <t>D3.10</t>
  </si>
  <si>
    <t>D3.11</t>
  </si>
  <si>
    <t>D3.12</t>
  </si>
  <si>
    <t>D4.2</t>
  </si>
  <si>
    <t>D4.3</t>
  </si>
  <si>
    <t>D4.4</t>
  </si>
  <si>
    <t>D4.5</t>
  </si>
  <si>
    <t>D4.6</t>
  </si>
  <si>
    <t>D4.7</t>
  </si>
  <si>
    <t>D4.8</t>
  </si>
  <si>
    <t>D4.9</t>
  </si>
  <si>
    <t>D4.10</t>
  </si>
  <si>
    <t>D4.11</t>
  </si>
  <si>
    <t>D4.12</t>
  </si>
  <si>
    <t>D4.13</t>
  </si>
  <si>
    <t>D5.3</t>
  </si>
  <si>
    <t>D5.2</t>
  </si>
  <si>
    <t>D5.4</t>
  </si>
  <si>
    <t>D5.5</t>
  </si>
  <si>
    <t>D6.2</t>
  </si>
  <si>
    <t>D6.3</t>
  </si>
  <si>
    <t>D6.4</t>
  </si>
  <si>
    <t>D6.5</t>
  </si>
  <si>
    <t>D6.6</t>
  </si>
  <si>
    <t>D6.7</t>
  </si>
  <si>
    <t>D6.8</t>
  </si>
  <si>
    <t>D6.9</t>
  </si>
  <si>
    <t>D6.10</t>
  </si>
  <si>
    <t>D6.11</t>
  </si>
  <si>
    <t>D6.12</t>
  </si>
  <si>
    <t>D7.2</t>
  </si>
  <si>
    <t>D7.3</t>
  </si>
  <si>
    <t>D7.4</t>
  </si>
  <si>
    <t>M1.3</t>
  </si>
  <si>
    <t>M1.4</t>
  </si>
  <si>
    <t>M2.1</t>
  </si>
  <si>
    <t>M2.2</t>
  </si>
  <si>
    <t>M2.3</t>
  </si>
  <si>
    <t>M2.4</t>
  </si>
  <si>
    <t>M3.1</t>
  </si>
  <si>
    <t>M3.2</t>
  </si>
  <si>
    <t>M3.3</t>
  </si>
  <si>
    <t>M3.4</t>
  </si>
  <si>
    <t>M4.1</t>
  </si>
  <si>
    <t>M4.2</t>
  </si>
  <si>
    <t>M4.3</t>
  </si>
  <si>
    <t>M4.4</t>
  </si>
  <si>
    <t>M5.1</t>
  </si>
  <si>
    <t>M5.2</t>
  </si>
  <si>
    <t>M5.3</t>
  </si>
  <si>
    <t>M5.4</t>
  </si>
  <si>
    <t>M6.1</t>
  </si>
  <si>
    <t>M6.2</t>
  </si>
  <si>
    <t>M6.3</t>
  </si>
  <si>
    <t>M6.4</t>
  </si>
  <si>
    <t>M7.1</t>
  </si>
  <si>
    <t>M7.3</t>
  </si>
  <si>
    <t>M7.2</t>
  </si>
  <si>
    <t>M7.4</t>
  </si>
  <si>
    <t>M7.5</t>
  </si>
  <si>
    <t>M8.1</t>
  </si>
  <si>
    <t>M8.2</t>
  </si>
  <si>
    <t>M9.1</t>
  </si>
  <si>
    <t>M9.2</t>
  </si>
  <si>
    <t>M9.3</t>
  </si>
  <si>
    <t>M9.4</t>
  </si>
  <si>
    <t>M9.5</t>
  </si>
  <si>
    <t>M9.6</t>
  </si>
  <si>
    <t>M10.1</t>
  </si>
  <si>
    <t>M10.2</t>
  </si>
  <si>
    <t>M10.3</t>
  </si>
  <si>
    <t>M10.4</t>
  </si>
  <si>
    <t>Weight</t>
  </si>
  <si>
    <t>M1.1 - The organization’s top decision-making bodies and top management shall demonstrate commitment to the principles of this Standard by, at minimum: 
a) Integrating the principles of this Standard into organizational strategy and performance measurements;
b) Approving the organization’s policy commitment and mutual expectations for business partners;
c) Periodically conducting strategic management review of the organization’s performance against this Standard and organizational objectives;
d) Involving functional areas across the organization in meeting this Standard;
e) Assigning responsibility and accountability for meeting the Standard through an integrated management system at all levels of management; and
f) Aligning roles, competencies, personnel goals and incentives, performance review criteria, compensation, promotions, disciplinary actions, termination, and decision-making processes with the organization’s policy commitment.</t>
  </si>
  <si>
    <t>Management System Principles</t>
  </si>
  <si>
    <t xml:space="preserve"> I. Leadership – The organization’s top decision-making bodies and top management should advocate for and demonstrate commitment to human rights in their operations and business relationships. </t>
  </si>
  <si>
    <t xml:space="preserve">II. Accountability – Organizational leadership and responsible personnel should be held accountable for their actual and potential adverse human rights impacts. </t>
  </si>
  <si>
    <t>III. Agency &amp; Dignity – Organizations should respect personnel’s and stakeholders’ rights to agency and dignity and should take steps to empower personnel and build their capacity to understand and advocate for their rights.</t>
  </si>
  <si>
    <t xml:space="preserve">IV. Integration – Organizations should uphold their commitments to human rights consistently across their operations and business relationships. </t>
  </si>
  <si>
    <t xml:space="preserve">V. Long-Term Planning– Organizations should develop management systems to plan for and consistently respect human rights in the short-, medium-, and long-term. </t>
  </si>
  <si>
    <t xml:space="preserve">VI. Responsiveness - Organizations should be proactive in understanding, addressing, and remediating their adverse human rights impacts and risks. </t>
  </si>
  <si>
    <t xml:space="preserve">VII. Transparency - Organizations should make clear, accurate, and relevant information about their human rights performance and management system accessible to stakeholders. </t>
  </si>
  <si>
    <t xml:space="preserve">VIII. Participation &amp; Inclusiveness – Organizations should meaningfully involve personnel at all levels and other stakeholders in developing and implementing their management system. </t>
  </si>
  <si>
    <t>IX. Social Dialogue – Social dialogue should play a central role in the organization’s approach to ensuring decent work for all personnel.</t>
  </si>
  <si>
    <t xml:space="preserve">X. Support - Organizations should dedicate adequate investment, internal competence, and other internal and external resources to meet their human rights commitments. </t>
  </si>
  <si>
    <t>XI. Continual Improvement - Organizations should continually improve their human rights performance and management system.</t>
  </si>
  <si>
    <t>Fundamental human rights, to be protected by states and respected by business in the context of work.</t>
  </si>
  <si>
    <t>I. Children have the right to be protected from child labor.</t>
  </si>
  <si>
    <t>II. Children, including young workers, have the right to support their basic needs.</t>
  </si>
  <si>
    <t>III. Children, including young workers, have the right to physical, mental, spiritual, moral, and social development.</t>
  </si>
  <si>
    <t>IV. Children, including young workers, have the right to pursue an education, free from any work that deprives them of the opportunity to attend school.</t>
  </si>
  <si>
    <t>V. Children, including young workers, have the right to fair treatment, safety, and special protection in employment.</t>
  </si>
  <si>
    <t>VI. Children, including young workers, have the right to be heard and represented in the workplace.</t>
  </si>
  <si>
    <t>I. Workers have the right to form, join, and participate in independent labor unions and other workers’ organizations of their choosing to promote and protect their interests.</t>
  </si>
  <si>
    <t>II. Workers have the right to bargain collectively for their interests and to good faith bargaining by employers and employers’ organizations.</t>
  </si>
  <si>
    <t>III. Workers have the right to be free from discrimination, harassment, intimidation, or retaliation based on their status or affiliation with labor unions and other workers’ organizations.</t>
  </si>
  <si>
    <t>I. People have the right to agency and dignity during recruitment, employment, and termination.</t>
  </si>
  <si>
    <t>II. People have the right to be free from deception, coercion, exploitation, intimidation, threats, and violence.</t>
  </si>
  <si>
    <t>III. People have the right to decent and fair treatment by all work-related persons.</t>
  </si>
  <si>
    <t>IV. People have the right to be free from modern slavery, human trafficking, and forced or compulsory labor.</t>
  </si>
  <si>
    <t xml:space="preserve">I. People have the right to a decent standard of living that supports health, security, and participation in society. </t>
  </si>
  <si>
    <t>II. People have the right to be fairly compensated for their time, labor, and other contributions.</t>
  </si>
  <si>
    <t>III. People have the right to reasonable work schedules, including provision of adequate leave.</t>
  </si>
  <si>
    <t>I. People have the right to education and employment.</t>
  </si>
  <si>
    <t>II. People have the right to non-discrimination, including equal access and opportunity in educational and employment processes.</t>
  </si>
  <si>
    <t>III. People have the right to a work environment that supports their mental, emotional, and psychosocial well-being.</t>
  </si>
  <si>
    <t xml:space="preserve">IV. People have the right to freedom from any form of unwelcome conduct, including harassment, bullying, and intimidation.  </t>
  </si>
  <si>
    <t xml:space="preserve">I. People have the right to safe and healthy work-related environments. </t>
  </si>
  <si>
    <t>II. People have the right to physical and mental well-being.</t>
  </si>
  <si>
    <t>III. People have the right to remove themselves from imminent danger without seeking permission.</t>
  </si>
  <si>
    <t xml:space="preserve">I. People have the right to a reasonable expectation of privacy in their personal lives and in work-related environments. </t>
  </si>
  <si>
    <t>II. People have the right to be aware of and understand how their personal data is used.</t>
  </si>
  <si>
    <t>III. People have the right to a reasonable degree of control over their personal data.</t>
  </si>
  <si>
    <t>Privacy Principles</t>
  </si>
  <si>
    <t>Free and Fair Recruitment, Employment and Termination Principles</t>
  </si>
  <si>
    <t>Freedom of Association and the Right to Collective Bargaining Principles</t>
  </si>
  <si>
    <t>Protection of Children and Young Workers Principles</t>
  </si>
  <si>
    <t>Decent Hours, Wages and Benefits Principles</t>
  </si>
  <si>
    <t>Freedom from Discrimination Principles</t>
  </si>
  <si>
    <t>Health and Safety Principles</t>
  </si>
  <si>
    <t>Lowest / No Confidence</t>
  </si>
  <si>
    <t>Low Confidence</t>
  </si>
  <si>
    <t>Moderate Confidence</t>
  </si>
  <si>
    <t>High Confidence</t>
  </si>
  <si>
    <t xml:space="preserve">Documentary: 
Audit evidence gathered through review of documentation (operational requirements and records)
Note: Documentary evidence may exist in any appropriate medium that effectively fulfills a requirement. </t>
  </si>
  <si>
    <t>Confidence_Level (per MSV approach)</t>
  </si>
  <si>
    <t>Included</t>
  </si>
  <si>
    <t xml:space="preserve">Notes/Guidance </t>
  </si>
  <si>
    <t>Used to gather auditor confidence in data recorded/reported by organization</t>
  </si>
  <si>
    <t>Other - Details of reason for Alert Nonconformity must be specified in other fields!</t>
  </si>
  <si>
    <t>MS_PlanningStructureDocumentary_Rating (New)</t>
  </si>
  <si>
    <t>MS_ImplementationPerfomance_Rating (New)</t>
  </si>
  <si>
    <t>Not Reviewed</t>
  </si>
  <si>
    <t>Included_or_Not_Range</t>
  </si>
  <si>
    <t>Omitted from this evaluation/audit? (Justification Note to be entered)</t>
  </si>
  <si>
    <t>Requirement justifiably inappropriate within this  organization's context  (Justification Note to be entered)</t>
  </si>
  <si>
    <t>Included within this evaluation/audit</t>
  </si>
  <si>
    <t>Norm&gt;&gt;</t>
  </si>
  <si>
    <t>Included_or_Not_MS_and_Overarching_Range</t>
  </si>
  <si>
    <t>Integrity_Range</t>
  </si>
  <si>
    <t>Not Applicable</t>
  </si>
  <si>
    <t>Included This Review?</t>
  </si>
  <si>
    <t>Included Every Review</t>
  </si>
  <si>
    <t>Respect For Foundational Criteria</t>
  </si>
  <si>
    <t>Data-TBD</t>
  </si>
  <si>
    <t>Policies, Objectives and/or Other Planning Sufficiently Defined to Meet Some Desired Outcomes, but Immature/Under-Developed</t>
  </si>
  <si>
    <t>Policies, Objectives and/or Other Planning Insufficiently Defined to Meet Desired Outcomes</t>
  </si>
  <si>
    <t>Policies, Objectives and/or Other Planning Sufficiently Defined to Consistently Meet All Desired Outcomes</t>
  </si>
  <si>
    <r>
      <t xml:space="preserve">Reference - M10.1B      ('Effectiveness of its </t>
    </r>
    <r>
      <rPr>
        <b/>
        <i/>
        <sz val="11"/>
        <color rgb="FF0070C0"/>
        <rFont val="Calibri"/>
        <family val="2"/>
        <scheme val="minor"/>
      </rPr>
      <t>planned and implemented actions and processes</t>
    </r>
    <r>
      <rPr>
        <i/>
        <sz val="11"/>
        <color rgb="FF0070C0"/>
        <rFont val="Calibri"/>
        <family val="2"/>
        <scheme val="minor"/>
      </rPr>
      <t xml:space="preserve">') </t>
    </r>
  </si>
  <si>
    <t xml:space="preserve">Decent_Work_Rating_Pulldown_Range </t>
  </si>
  <si>
    <t>DW_Lookup_Table</t>
  </si>
  <si>
    <t>MS_ImplementationPerfomance_Lookup_Table</t>
  </si>
  <si>
    <t>MS_PlanningStructureDocumentary_Lookup_Table</t>
  </si>
  <si>
    <t xml:space="preserve">Combined </t>
  </si>
  <si>
    <t>Combined_MS_Score_DEV_Factor</t>
  </si>
  <si>
    <t>Combined_MS_Score_IMP_Factor</t>
  </si>
  <si>
    <r>
      <t xml:space="preserve">Reference M8.1      (".. organization shall periodically report publicly about its processes and </t>
    </r>
    <r>
      <rPr>
        <b/>
        <i/>
        <sz val="11"/>
        <color rgb="FF0070C0"/>
        <rFont val="Calibri"/>
        <family val="2"/>
        <scheme val="minor"/>
      </rPr>
      <t>outcomes</t>
    </r>
    <r>
      <rPr>
        <i/>
        <sz val="11"/>
        <color rgb="FF0070C0"/>
        <rFont val="Calibri"/>
        <family val="2"/>
        <scheme val="minor"/>
      </rPr>
      <t xml:space="preserve"> relevant to this Standard")</t>
    </r>
  </si>
  <si>
    <t>DW Rating</t>
  </si>
  <si>
    <t>Critical</t>
  </si>
  <si>
    <t>High</t>
  </si>
  <si>
    <t xml:space="preserve">Regular </t>
  </si>
  <si>
    <t>Importance_Weighting_Range</t>
  </si>
  <si>
    <t>DW Weighting</t>
  </si>
  <si>
    <t>Rating Response</t>
  </si>
  <si>
    <t>Basic DW Rating</t>
  </si>
  <si>
    <t>Weighted DW Score</t>
  </si>
  <si>
    <t>Weight (Numeric)</t>
  </si>
  <si>
    <t>Importance_Weighting_Lookup_Table</t>
  </si>
  <si>
    <t xml:space="preserve">                                                                       </t>
  </si>
  <si>
    <t># of Criteria Evaluated</t>
  </si>
  <si>
    <t>Mean Rating</t>
  </si>
  <si>
    <t>Lowest Rating</t>
  </si>
  <si>
    <t>Highest Rating</t>
  </si>
  <si>
    <t>Low scrub</t>
  </si>
  <si>
    <t>Hi scrub</t>
  </si>
  <si>
    <t>Weight (Unused)</t>
  </si>
  <si>
    <t>Max Weighted Score</t>
  </si>
  <si>
    <t xml:space="preserve">Consistent Definitions for 'MS_Rating-Composite' 
!! Lowest Rating Applies !!
</t>
  </si>
  <si>
    <t>Verbal:
Audit evidence gathered via interview to determine the degree of understanding and commitment of those individuals responsible for, involved with, or impacted by the organization’s processes associated with a Clause (and/or indicators applicable to the requirements of the clause).
Note: In the context below, ‘personnel’ shall be as defined within the SA8k26 Standard</t>
  </si>
  <si>
    <t>• Policy/procedure(s) associated with a clause missing.
      OR
• Little or no documentary evidence (records) to indicate execution of policies/planned processes/actions (M7.1) associated with a clause.</t>
  </si>
  <si>
    <t>• Some policy/procedure(s) documentation exists to control processes associated with a Clause, but important policies/procedure(s) missing, incomplete, or inadequately defined.
      OR
• Documentary evidence (records) indicates execution of some policies/planned processes/actions (M7.1) associated with a Clause, but important records incomplete or missing</t>
  </si>
  <si>
    <t>• Sufficient policy/procedure(s) documentation exists to control processes associated with a Clause, but minor inconsistencies, ambiguities or omissions observed
      AND
• Documentary evidence (records) sufficiently indicates execution of policies/planned processes/actions (M7.1) associated with a Clause., but minor inconsistencies, ambiguities or omissions observed</t>
  </si>
  <si>
    <t>• Little or no
     o  management or
     o  personnel or
     o  business partner
understanding of policies/planned processes/actions (M7.1) associated with a Clause.</t>
  </si>
  <si>
    <t>• Some
     o  management and
     o  personnel and
     o  business partner
understanding of policies/planned processes/actions (M7.1) associated with a Clause.
      BUT
• important elements of
     o  management or
     o  personnel or
     o  business partner
misunderstanding, or absence of understanding policies/planned processes/actions (M7.1) associated with a Clause.</t>
  </si>
  <si>
    <t>• Sufficient 
     o management and
     o personnel and
     o business partner
understanding of policies/planned processes/actions (M7.1) associated with a Clause.
      BUT
minor elements of
     o  management or
     o  personnel or
     o  business partner
misunderstanding, or absence of understanding of policies/planned processes/actions (M7.1) associated with a Clause.</t>
  </si>
  <si>
    <t>• Comprehensive policy/procedure(s) documentation exists to effectively control all processes associated with a Clause, and no inconsistencies, ambiguities or omissions observed.
      AND
• Documentary evidence (records) comprehensively indicates effective execution of policies/planned processes/actions (M7.1) associated with a Clause and no inconsistencies, ambiguities or omissions observed.</t>
  </si>
  <si>
    <t>• Comprehensive 
     o management and
     o personnel and
     o business partner
understanding of policies/planned processes/actions (M7.1) associated with a Clause.
 AND
• No observed
     o  management or
     o  personnel or
     o  business partner
misunderstanding, or absence of understanding of policies/planned processes/actions associated with a clause.</t>
  </si>
  <si>
    <t>MS DOCS</t>
  </si>
  <si>
    <t>MS WEIGHTING</t>
  </si>
  <si>
    <t>MS Nonconformity (&lt;=1)</t>
  </si>
  <si>
    <t>(total weighting = 10 if adjusted - skewed towards implementation to emphasize 'performance' ofver 'documentation' and to accommodate small companies)</t>
  </si>
  <si>
    <t>Failing</t>
  </si>
  <si>
    <t>Excelling</t>
  </si>
  <si>
    <t>M1</t>
  </si>
  <si>
    <t>M2</t>
  </si>
  <si>
    <t>M3</t>
  </si>
  <si>
    <t>M4</t>
  </si>
  <si>
    <t>M5</t>
  </si>
  <si>
    <t>M6</t>
  </si>
  <si>
    <t>M7</t>
  </si>
  <si>
    <t>M8</t>
  </si>
  <si>
    <t>M9</t>
  </si>
  <si>
    <t>M10</t>
  </si>
  <si>
    <t>Summed Result of MS topics Reviewed</t>
  </si>
  <si>
    <t>Overall Combined Mean MS Score (corrected for clauses not evaluated)</t>
  </si>
  <si>
    <t>Overall_MS_Grade_List</t>
  </si>
  <si>
    <t>Performing</t>
  </si>
  <si>
    <t>(&gt;3.5 )</t>
  </si>
  <si>
    <t>(2-3.5)</t>
  </si>
  <si>
    <t>(&lt;2)</t>
  </si>
  <si>
    <t>D1</t>
  </si>
  <si>
    <t>D2</t>
  </si>
  <si>
    <t>D3</t>
  </si>
  <si>
    <t>D4</t>
  </si>
  <si>
    <t>D5</t>
  </si>
  <si>
    <t>D6</t>
  </si>
  <si>
    <t>D7</t>
  </si>
  <si>
    <t>Total</t>
  </si>
  <si>
    <t>Not Effective/Minimally Effective (0)</t>
  </si>
  <si>
    <t>Foundational_Rating</t>
  </si>
  <si>
    <t>Foundational</t>
  </si>
  <si>
    <t>Basic development</t>
  </si>
  <si>
    <t>Substantial development</t>
  </si>
  <si>
    <t>Mature development</t>
  </si>
  <si>
    <t>Level</t>
  </si>
  <si>
    <t>MS PERF</t>
  </si>
  <si>
    <t>Partially Performing</t>
  </si>
  <si>
    <t>Substantially Performing</t>
  </si>
  <si>
    <t>Fully Performing</t>
  </si>
  <si>
    <t xml:space="preserve">Management system elements supporting the requirements of this clause are Ineffective (poorly developed; poorly implemented; or poorly understood, resulting in inadequate Outcomes) = "Uncontrolled" or "Chaotic" (Not Compliant - Substantial Improvements Needed)
</t>
  </si>
  <si>
    <t xml:space="preserve">Management system elements supporting the requirements of this clause are incomplete (partially effective - resulting in sporadic or inconsistent Outcomes) = "Developing" (Continuing improvements Needed) </t>
  </si>
  <si>
    <t>Management system elements supporting the requirements of this clause are mostly developed and mostly effective (resulting in satisfactory Outcomes) = "Approaching Maturity" (Compliant, but continuing Improvements Possible)</t>
  </si>
  <si>
    <t>Management system elements supporting the requirements of this clause are well-developed and fully effective (resulting in good outcomes) = "Mature"  (Compliant - Improvements Optional)</t>
  </si>
  <si>
    <t>Overarching _Respect_Level</t>
  </si>
  <si>
    <t>Overarching_Management_Systems_Level</t>
  </si>
  <si>
    <t>Basic Implementation</t>
  </si>
  <si>
    <t>Substantial Implementation</t>
  </si>
  <si>
    <t>Mature Implementation</t>
  </si>
  <si>
    <t xml:space="preserve"> </t>
  </si>
  <si>
    <t>In the context of the SA8000 standard, the SA8000 certification scheme, and associated activities, the organization …</t>
  </si>
  <si>
    <t>FA1</t>
  </si>
  <si>
    <t>FA2</t>
  </si>
  <si>
    <t>FA3</t>
  </si>
  <si>
    <t>FA4</t>
  </si>
  <si>
    <t>FA5</t>
  </si>
  <si>
    <t>Does Not Comply</t>
  </si>
  <si>
    <t>… has (where relevant and where applicable) promptly notified the CAB and other interested parties of relevant past, current, and pending legal actions.</t>
  </si>
  <si>
    <t>FA6</t>
  </si>
  <si>
    <t>Overarching</t>
  </si>
  <si>
    <r>
      <t xml:space="preserve">"0" Indicates a data error or omission on the </t>
    </r>
    <r>
      <rPr>
        <u/>
        <sz val="11"/>
        <color theme="1"/>
        <rFont val="Calibri"/>
        <family val="2"/>
        <scheme val="minor"/>
      </rPr>
      <t>source tab</t>
    </r>
  </si>
  <si>
    <t>Included In This Review?</t>
  </si>
  <si>
    <t>Included in This Review?</t>
  </si>
  <si>
    <t>D1.1</t>
  </si>
  <si>
    <t>D1.5</t>
  </si>
  <si>
    <t>Always Included</t>
  </si>
  <si>
    <t>Fully Complies</t>
  </si>
  <si>
    <t>Obsolete table</t>
  </si>
  <si>
    <t>NOT NEEDED?</t>
  </si>
  <si>
    <t>Results Summary Sheet Only - This tab cannot be edited</t>
  </si>
  <si>
    <t xml:space="preserve">Defined/Planned Actions and Processes Not Implemented </t>
  </si>
  <si>
    <t>Immature</t>
  </si>
  <si>
    <t>Developing</t>
  </si>
  <si>
    <t>Maturing</t>
  </si>
  <si>
    <t>Mature</t>
  </si>
  <si>
    <t>Organization causes high probability/incidence, high severity adverse impacts or risks.</t>
  </si>
  <si>
    <t>Organization causes or contributes to high probability/incidence, moderate severity (or greater) adverse impacts or risks.</t>
  </si>
  <si>
    <t xml:space="preserve">Organization does not cause or contribute to high probability/incidence adverse impacts or risks of moderate or high severity. Some isolated adverse impacts or risks (of any severity) may occur. </t>
  </si>
  <si>
    <t xml:space="preserve">Organization does not cause, contribute to, and is not directly linked to high probability/incidence adverse impacts or risks of moderate or high severity. Some isolated adverse impacts or risks of low to moderate severity may occur. </t>
  </si>
  <si>
    <t>Organization universally and consistently respects (Level 4), plus exceeds expectations by improving workers' conditions to an extent most Organizations would be unwilling to match. Must be achieved through substantial worker involvement and aligned with workers' preferences and best interests.</t>
  </si>
  <si>
    <t>DW Weighting is unused for Pilot</t>
  </si>
  <si>
    <t>Rating Differentiator</t>
  </si>
  <si>
    <t xml:space="preserve">  </t>
  </si>
  <si>
    <t>Performance:</t>
  </si>
  <si>
    <t>Management Systems Development:</t>
  </si>
  <si>
    <t>Management Systems Maturity:</t>
  </si>
  <si>
    <t xml:space="preserve">Management Systems Implementation: </t>
  </si>
  <si>
    <t>Leading</t>
  </si>
  <si>
    <t>Not Performing</t>
  </si>
  <si>
    <t>No development</t>
  </si>
  <si>
    <t>No Implementation</t>
  </si>
  <si>
    <t># "Not Performing"</t>
  </si>
  <si>
    <t xml:space="preserve"># of "Not Performing" </t>
  </si>
  <si>
    <t>Management system elements supporting the requirements of this clause universally and consistently complete and effective (resulting in exceptional outcomes) = "Leading"  (to an extent most organizations would be unwilling to match. Must be achieved through substantial worker involvement and aligned with workers' preferences and best interests = No Improvements Needed)</t>
  </si>
  <si>
    <t>Policies, Objectives and/or Other Planning Sufficiently Defined to Meet Most Desired Outcomes, but Sporadic Inconsistencies/Weaknesses</t>
  </si>
  <si>
    <r>
      <rPr>
        <b/>
        <sz val="11"/>
        <color theme="1"/>
        <rFont val="Calibri"/>
        <family val="2"/>
        <scheme val="minor"/>
      </rPr>
      <t>Decent Work - Consolidated Tab:</t>
    </r>
    <r>
      <rPr>
        <sz val="11"/>
        <color theme="1"/>
        <rFont val="Calibri"/>
        <family val="2"/>
        <scheme val="minor"/>
      </rPr>
      <t xml:space="preserve"> Replaced (lookup) term "Innovative" with "Leading"</t>
    </r>
  </si>
  <si>
    <r>
      <rPr>
        <b/>
        <sz val="11"/>
        <color theme="1"/>
        <rFont val="Calibri"/>
        <family val="2"/>
        <scheme val="minor"/>
      </rPr>
      <t>All Tabs: All labels and formulas:</t>
    </r>
    <r>
      <rPr>
        <sz val="11"/>
        <color theme="1"/>
        <rFont val="Calibri"/>
        <family val="2"/>
        <scheme val="minor"/>
      </rPr>
      <t xml:space="preserve"> For clarity, eliminated "minimal" &amp; "minimally" from lowest ratings. </t>
    </r>
  </si>
  <si>
    <t xml:space="preserve">Defined/Planned Actions and Processes Not Implemented Consistently </t>
  </si>
  <si>
    <t>Defined/Planned Actions and Processes are Adequate and Mostly Implemented Consistently, but Sporadic Inconsistencies/Failings.</t>
  </si>
  <si>
    <t xml:space="preserve">Defined/Planned Actions and Processes are Comprehensive and Implemented Consistently </t>
  </si>
  <si>
    <r>
      <rPr>
        <b/>
        <sz val="11"/>
        <color theme="1"/>
        <rFont val="Calibri"/>
        <family val="2"/>
        <scheme val="minor"/>
      </rPr>
      <t xml:space="preserve">MS Tabs: </t>
    </r>
    <r>
      <rPr>
        <sz val="11"/>
        <color theme="1"/>
        <rFont val="Calibri"/>
        <family val="2"/>
        <scheme val="minor"/>
      </rPr>
      <t>Added (lookups) clarifying definitions for "Management Systems Development"; "Management Systems Implementation"; (Also added placeholders for "Management Systems Maturity" &amp; "Performance" in lookups page. - presently unused in tabs.).</t>
    </r>
  </si>
  <si>
    <r>
      <rPr>
        <b/>
        <sz val="11"/>
        <color theme="1"/>
        <rFont val="Calibri"/>
        <family val="2"/>
        <scheme val="minor"/>
      </rPr>
      <t>MS Tabs:</t>
    </r>
    <r>
      <rPr>
        <sz val="11"/>
        <color theme="1"/>
        <rFont val="Calibri"/>
        <family val="2"/>
        <scheme val="minor"/>
      </rPr>
      <t xml:space="preserve"> Replaced (lookup) 'MS Implementation Level Differentiator' languge 
a) Replaced "Implemented Effectively" with 'Implemented Consistently' (x3)
b) Replaced "Defined/Planned Actions and Processes are Adequate and Implemented Effectively " with "Defined/Planned Actions and Processes are Adequate and Mostly Implemented Consistently, </t>
    </r>
    <r>
      <rPr>
        <u/>
        <sz val="11"/>
        <color theme="1"/>
        <rFont val="Calibri"/>
        <family val="2"/>
        <scheme val="minor"/>
      </rPr>
      <t>but Sporadic Inconsistencies/Failings</t>
    </r>
    <r>
      <rPr>
        <sz val="11"/>
        <color theme="1"/>
        <rFont val="Calibri"/>
        <family val="2"/>
        <scheme val="minor"/>
      </rPr>
      <t>."</t>
    </r>
  </si>
  <si>
    <t>`</t>
  </si>
  <si>
    <r>
      <rPr>
        <b/>
        <sz val="11"/>
        <color theme="1"/>
        <rFont val="Calibri"/>
        <family val="2"/>
        <scheme val="minor"/>
      </rPr>
      <t>Fraudulent Acts Tab:</t>
    </r>
    <r>
      <rPr>
        <sz val="11"/>
        <color theme="1"/>
        <rFont val="Calibri"/>
        <family val="2"/>
        <scheme val="minor"/>
      </rPr>
      <t xml:space="preserve"> Note added correlating the findings of this tab to M8.1</t>
    </r>
  </si>
  <si>
    <t>Included        (in whole or in part)</t>
  </si>
  <si>
    <t>… does not falsify documents/records.</t>
  </si>
  <si>
    <t>… does not withhold or misrepresent information.</t>
  </si>
  <si>
    <t>PERFORMANCE RATING 'FLAG' THRESHOLD (Summary Page Only)</t>
  </si>
  <si>
    <t>Threshold for indicator Purposes Only</t>
  </si>
  <si>
    <t>M8.3</t>
  </si>
  <si>
    <t>M8.3 – The organization shall engage transparently and openly with authorized third parties, including by providing access to required documentation, records, materials, persons, and work-related environments.</t>
  </si>
  <si>
    <r>
      <rPr>
        <b/>
        <sz val="11"/>
        <color theme="1"/>
        <rFont val="Calibri"/>
        <family val="2"/>
        <scheme val="minor"/>
      </rPr>
      <t xml:space="preserve">MS 7-10 Tab: </t>
    </r>
    <r>
      <rPr>
        <sz val="11"/>
        <color theme="1"/>
        <rFont val="Calibri"/>
        <family val="2"/>
        <scheme val="minor"/>
      </rPr>
      <t>Added M8.1 (Ethical behavior) &amp; reformultaed associated rows/algorithms etc</t>
    </r>
  </si>
  <si>
    <r>
      <rPr>
        <b/>
        <sz val="11"/>
        <color theme="1"/>
        <rFont val="Calibri"/>
        <family val="2"/>
        <scheme val="minor"/>
      </rPr>
      <t>All Tabs:</t>
    </r>
    <r>
      <rPr>
        <sz val="11"/>
        <color theme="1"/>
        <rFont val="Calibri"/>
        <family val="2"/>
        <scheme val="minor"/>
      </rPr>
      <t xml:space="preserve">  Hid "Indicators" column (where applicable) and amended all conditional formatting to reflect revised NC approach</t>
    </r>
  </si>
  <si>
    <r>
      <rPr>
        <b/>
        <sz val="11"/>
        <color theme="1"/>
        <rFont val="Calibri"/>
        <family val="2"/>
        <scheme val="minor"/>
      </rPr>
      <t>MS Tabs:</t>
    </r>
    <r>
      <rPr>
        <sz val="11"/>
        <color theme="1"/>
        <rFont val="Calibri"/>
        <family val="2"/>
        <scheme val="minor"/>
      </rPr>
      <t xml:space="preserve"> Replaced 'development' vs. 'implementation' (lookup) ration with 50-50 (equal weight) to reflect revised definitions above</t>
    </r>
  </si>
  <si>
    <t xml:space="preserve">        V V V   Note: Audit Findings below expand upon, and must correlate with M8.1 Findings !!   V V V</t>
  </si>
  <si>
    <t xml:space="preserve">M2.4 – The organization shall establish social performance team(s) to support and facilitate the organization’s management system. The organization shall ensure that established and existing teams, at minimum:
a)	Are composed of a balanced representation of workers and managers, personnel demographics, and organizational functions and roles; 
b)	Include representation of present labor unions and workers’ organizations, if they choose to serve;
c)	Provide for independent peer election of worker participants; 
d)	Do not undermine the role of labor unions; and
e)	Facilitate worker involvement in key management system functions, including: defining policies; identifying, assessing, and prioritizing adverse impacts and risks; setting objectives and planning for implementation; monitoring performance; and designing and operating grievance mechanisms. </t>
  </si>
  <si>
    <t>M3.2 – The organization shall conduct meaningful stakeholder engagement for the development and implementation of its management system, at minimum when:
• Defining policies;
• Identifying, assessing, and prioritizing adverse impacts and risks;
• Monitoring performance and management systems, including of business partners;
• Designing and operating grievance channels and processes;
• Determining options for remediation; and
• The organization lacks needed knowledge.</t>
  </si>
  <si>
    <t>M4.1 - The organization shall establish, document, and periodically update a policy statement that articulates its commitment to the principles of this Standard. At minimum, the organization shall commit to:
a) Meet or exceed the requirements and principles of this Standard, relevant legal requirements, and other relevant requirements;
b) Address risks that it causes, contributes to, or is directly linked to through its operations or business relationships through measures that are commensurate to their severity and likelihood;
c) Prioritize solutions that prevent adverse impacts in both the short- and long-term;
d) Behave ethically and with integrity in meeting this Standard;
e) Maintain integrated management systems to ensure coherence in meeting the requirements of this Standard;
f) Maintain consultation with and respond to the expectations of workers and other stakeholders, including by seeking to engage in social dialogue; 
g) Consider risks to personnel when conducting business planning and commit to mitigate associated impacts; and
h) Continually improve its performance and management systems related to this Standard.</t>
  </si>
  <si>
    <t xml:space="preserve">M4.2 – The organization shall establish, document, and periodically update a policy of mutual expectations for business partners. This policy shall, at minimum, commit to:
a) Require business partners to respect the principles of this Standard, relevant legal requirements, and other relevant requirements;
b) Conduct due diligence of business partners;
c) Address ways in which the organization causes, contributes to, or is linked to business partners’ inability to meet the above expectations; and
d) Set clear expectations for ending relationships with business partners, including appropriate engagement and consideration of risks to personnel before ending business relationships. </t>
  </si>
  <si>
    <t>M6.2 - To address risks that it causes or contributes to, the organization shall (with due consideration for unintended consequences) plan for actions to:
a) Bring an end to adverse impacts;
b) Prevent future adverse impacts;
c) Mitigate risks; and
d) Ensure remediation for individuals and groups affected by adverse impacts.</t>
  </si>
  <si>
    <t>M7.2 – The organization shall ensure personnel have appropriate awareness, understanding, access to information, and channels for communicating about:
• Their legal rights;
• Their rights as defined in this Standard;
• Risks related to their employment;
• Organizational policies, objectives, actions, and processes;
• Their roles and responsibilities in meeting the organization’s objectives and commitments;
• Relevant mechanisms and channels for their involvement in the management system; and
• Relevant mechanisms and channels for protection of their rights, including mechanisms for accessing remedy.</t>
  </si>
  <si>
    <t>M8: Integrity and Transparency</t>
  </si>
  <si>
    <r>
      <t xml:space="preserve">M8.1 – In meeting the requirements of this Standard, the organization shall operate and communicate with integrity.
</t>
    </r>
    <r>
      <rPr>
        <b/>
        <i/>
        <sz val="11"/>
        <color rgb="FFC00000"/>
        <rFont val="Calibri"/>
        <family val="2"/>
        <scheme val="minor"/>
      </rPr>
      <t>Refer also to FA1-FA6 Fraudulent ActsTab in this tool. Findings must correlate!</t>
    </r>
  </si>
  <si>
    <t>M8.2 – The organization shall periodically report publicly about its processes and outcomes relevant to this Standard. Public reporting shall, at minimum:
a) Be transparent, truthful, and clear;
b) Meet the needs and expectations of stakeholders;
c) Include the organization’s policy commitment;
d) Describe the organization’s business operations;
e) Communicate about how the organization is addressing its risks;
f) Provide information, upon request, about the use of grievance mechanisms and results of grievance processes;
g) Meet legal, regulatory, and other reporting requirements; and
h) Be appropriately accessible and available to stakeholders.</t>
  </si>
  <si>
    <t>M9.3 – The organization shall establish, maintain, and monitor a grievance mechanism for personnel to raise concerns, issues, complaints, incidents, and grievances relevant to this Standard against the organization or its business partners. The organization’s grievance mechanisms for personnel shall:
•	Be legitimate; accessible; predictable; equitable; transparent; dialogue-based; rights-compatible; and a source for continual improvement;
•	Maintain users’ confidentiality; 
•	Not result in retaliation against users, whether by the organization or other parties; and
•	Not result in loss of earnings for personnel participating in grievance procedures.</t>
  </si>
  <si>
    <t>M9.4 – The organization shall establish, maintain, and monitor a grievance mechanism for external stakeholders to raise concerns, issues, complaints, incidents, and grievances relevant to this Standard against the organization or its business partners. The organization’s grievance mechanisms for external stakeholders shall:
•	Be legitimate; accessible; predictable; equitable; transparent; dialogue-based; rights-compatible; and a source for continual improvement;
•	Maintain users’ confidentiality; 
•	Not result in retaliation against users, whether by the organization or other parties; and
•	Not result in loss of earnings for personnel participating in grievance procedures.</t>
  </si>
  <si>
    <t>M9.5 – The organization shall engage in good faith with external grievance and remediation processes related to adverse human rights impacts and risks it caused, contributed to, or is directly linked to through its operations or business relationships.</t>
  </si>
  <si>
    <t>M9.6 – The outputs of monitoring and grievance mechanisms shall result in actions (including changes to management systems, resources, and/or relationships) to: 
a) Bring an end to adverse impacts;
b) Prevent future adverse impacts;
c) Mitigate risks; and
d) Ensure remediation for individuals and groups affected by adverse impacts.</t>
  </si>
  <si>
    <t>M10.4 – The organization shall demonstrate continual improvement of decent work performance and management systems in its operations and business relationships, including by:
a) Continually addressing risks across priority levels;
b) Identifying and pursuing opportunities to improve working conditions beyond the requirements in this Standard; and
c) Identifying and pursuing opportunities to increase worker and stakeholder involvement and integration in the organization’s management system.</t>
  </si>
  <si>
    <t>D1.3 - The organization shall ensure that employment of young workers:
a) Protects the workers’ social, moral, and physical development and does not constitute a hazard to their general health and well-being;
b) Is not so demanding as to undermine their educational attainment;
c) Provides pay and benefits commensurate with those of adult workers in similar positions; and
d) Does not exceed hours of work limitations, including:
i. 8 hours work in any one day (or the legal maximum if less than 8 hours),
ii. 10 hours per day for school, work, and transportation combined (or the legal maximum if less than 10 hours), and
iii. Does not occur during night hours.</t>
  </si>
  <si>
    <t>D4.5 – The organization shall ensure that overtime:
a) Is voluntary, unless national law and a binding collective bargaining agreement allow;
b) Is paid at a premium rate;
i. In cases where premium rate is not defined in law, prevailing overtime rates across sectors in the country apply;
c) Is calculated per work week, unless national law and a binding collective bargaining agreement allow;
d) Meets relevant legal requirements, and other relevant requirements; and
e) Is not required on a regular basis, including due to inadequate planning or non-payment of living wage or living income.</t>
  </si>
  <si>
    <t>D4.6 - The organization shall ensure personnel work schedules, including hours:
a) Support a decent standard of living;
b) Are predictable and convenient to personnel;
c) Do not pose health and safety risks;
d) Include adequate breaks and rest periods;
e) Do not use hours-averaging to deprive personnel of premium pay;
f) Provide at least one 24-hour rest day following six consecutive days of working, unless one of the below exceptions applies:
i. National law and a binding collective bargaining agreement allow, or 
ii. ILO convention allows, or 
iii. Longer consecutive work is required by exceptional circumstances and personnel request the additional consecutive days;
g) Provide personnel with adequate paid and unpaid leave, including:
i. Sick leave,
ii. Family leave,
iii. Vacation leave, and
iv. Public holidays;
h) Are considerate of needs for flexibility based on personnel demographics; and
i) Do not unfairly limit access to organizational or government benefits.</t>
  </si>
  <si>
    <t>D4.9 - In addition to compensating personnel for time spent performing their roles, the organization shall provide personnel with adequate compensation for:
• Time during which they are required to be at their place of work;
• Lost work time due to work-related injury or illness; and
• Lost work time due to participation in training, social performance teams, or grievance processes.</t>
  </si>
  <si>
    <t>D5.5 - The organization shall ensure personnel are not subject to invasive medical/bodily procedures as part of their employment, including: 
• “Virginity” tests;
• Pregnancy tests;
• HIV/AIDS tests; and
• Other medical/bodily tests, inspections, or procedures not relevant to their specific role. 
Exceptions may be made only: 
a) As necessary to identify, prevent, and mitigate severe adverse impacts and risks to the individual or other personnel; and
b) When clearly communicated and agreed with personnel in advance.</t>
  </si>
  <si>
    <t>D6.10 - The organization shall provide, maintain, and replace appropriate personal protective equipment, as needed, at the organization’s own expense.</t>
  </si>
  <si>
    <t>D6.11 - The organization shall ensure that work-related environments (whether owned, leased, or contracted from a service provider) are clean, safe, meet the basic needs of users, and provide personnel reasonable access to:
•	Clean toilet facilities;
•	Potable water;
•	Suitable spaces for meal breaks;
•	Sanitary facilities for food storage (where applicable); 
•	Changing rooms and secure storage (where applicable); and
•	Private spaces for nursing parents (where applicable).</t>
  </si>
  <si>
    <r>
      <rPr>
        <b/>
        <sz val="11"/>
        <color theme="1"/>
        <rFont val="Calibri"/>
        <family val="2"/>
        <scheme val="minor"/>
      </rPr>
      <t>All applicable tabs</t>
    </r>
    <r>
      <rPr>
        <sz val="11"/>
        <color theme="1"/>
        <rFont val="Calibri"/>
        <family val="2"/>
        <scheme val="minor"/>
      </rPr>
      <t xml:space="preserve"> - Updated to reflect 'as released' version of SA8000:2026. (Consolidated criteria; 8.1 added; language edits)</t>
    </r>
  </si>
  <si>
    <t>Fraudulent Acts</t>
  </si>
  <si>
    <t>Totals</t>
  </si>
  <si>
    <t>M10: Strategic Analysis, Review and CI</t>
  </si>
  <si>
    <t>M5: Context, Impacts and Risks</t>
  </si>
  <si>
    <t>MS NCs</t>
  </si>
  <si>
    <t>Leadership Commitment, Involvement and Integration</t>
  </si>
  <si>
    <t>Worker Involvement and Integration</t>
  </si>
  <si>
    <t>Stakeholder Involvement and Integration</t>
  </si>
  <si>
    <t>Policy Commitment and Coherence</t>
  </si>
  <si>
    <t>Context, Impacts, and Risks</t>
  </si>
  <si>
    <t>Objectives, Planning and Resources</t>
  </si>
  <si>
    <t>Awareness and Implementation</t>
  </si>
  <si>
    <t>Integrity and Transparency</t>
  </si>
  <si>
    <t>Monitoring and Grievance Mechanisms</t>
  </si>
  <si>
    <t>Strategic Analysis, Review and Continual Improvement</t>
  </si>
  <si>
    <t>Mean Rating Per Clause</t>
  </si>
  <si>
    <t>SUMMARY AUDIT DATA REPORT</t>
  </si>
  <si>
    <t>12/25 - 1-12-2026 - Draft for SAI Review</t>
  </si>
  <si>
    <r>
      <rPr>
        <b/>
        <sz val="11"/>
        <color theme="1"/>
        <rFont val="Calibri"/>
        <family val="2"/>
        <scheme val="minor"/>
      </rPr>
      <t>Summary Data and Consolidadetd Tabs</t>
    </r>
    <r>
      <rPr>
        <sz val="11"/>
        <color theme="1"/>
        <rFont val="Calibri"/>
        <family val="2"/>
        <scheme val="minor"/>
      </rPr>
      <t xml:space="preserve"> - Replaced percentage ratings with 0-5 ratings</t>
    </r>
  </si>
  <si>
    <r>
      <rPr>
        <b/>
        <sz val="11"/>
        <color theme="1"/>
        <rFont val="Calibri"/>
        <family val="2"/>
        <scheme val="minor"/>
      </rPr>
      <t xml:space="preserve">M7-10 </t>
    </r>
    <r>
      <rPr>
        <sz val="11"/>
        <color theme="1"/>
        <rFont val="Calibri"/>
        <family val="2"/>
        <scheme val="minor"/>
      </rPr>
      <t>- Corrected minor errors (esp M9 sum errors)</t>
    </r>
  </si>
  <si>
    <r>
      <rPr>
        <b/>
        <sz val="11"/>
        <color theme="1"/>
        <rFont val="Calibri"/>
        <family val="2"/>
        <scheme val="minor"/>
      </rPr>
      <t xml:space="preserve">Summary data page </t>
    </r>
    <r>
      <rPr>
        <sz val="11"/>
        <color theme="1"/>
        <rFont val="Calibri"/>
        <family val="2"/>
        <scheme val="minor"/>
      </rPr>
      <t>- iaw above - Revamped lavels, formulae, summaries and added overall (NC) audit findings summry table (removed/hid scoring information)</t>
    </r>
  </si>
  <si>
    <t>Overarching Direct</t>
  </si>
  <si>
    <t>Audit Trail Evidence (&amp; Other Auditor Notes)</t>
  </si>
  <si>
    <r>
      <t xml:space="preserve">Deviation(s)/Omission(s) </t>
    </r>
    <r>
      <rPr>
        <i/>
        <sz val="11"/>
        <color theme="1"/>
        <rFont val="Calibri"/>
        <family val="2"/>
        <scheme val="minor"/>
      </rPr>
      <t xml:space="preserve">   (Where applicable)</t>
    </r>
  </si>
  <si>
    <t>FA7</t>
  </si>
  <si>
    <t>Fraudulent or Obstructive Acts Requirements</t>
  </si>
  <si>
    <t>… does not materially misrepresent its (certification) status, operational scale, scope, or business partner relationships.</t>
  </si>
  <si>
    <t>REVIEW!!!</t>
  </si>
  <si>
    <t>DW_Management_Systems_Level</t>
  </si>
  <si>
    <t>DW_Respect_Level</t>
  </si>
  <si>
    <t xml:space="preserve"># of "Minimally Performing" </t>
  </si>
  <si>
    <t>D4.2 - The organization shall respect the rights of personnel to at least a living wage or living income (or legal minimum wage, if higher) and to receive legally required benefits</t>
  </si>
  <si>
    <t>D4.4 - The organization shall respect the rights of personnel to reasonable hours, which at minimum limit:
a) Regular hours to 48 hours per week (or the maximum permitted by law, if lower); and
b) Overtime to 12 hours per week (or the maximum permitted by law, if lower).</t>
  </si>
  <si>
    <t>Exceeding (5)</t>
  </si>
  <si>
    <t>Mature (4)</t>
  </si>
  <si>
    <t>Maturing (3)</t>
  </si>
  <si>
    <t>Developing (2)</t>
  </si>
  <si>
    <t>Immature (1)</t>
  </si>
  <si>
    <t>Not Performing (1)</t>
  </si>
  <si>
    <t>Minimally Performing (2)</t>
  </si>
  <si>
    <t>Substantially Performing (3)</t>
  </si>
  <si>
    <t>Fully Performing (4)</t>
  </si>
  <si>
    <t>Exceeding  (5)</t>
  </si>
  <si>
    <t>Section 1 MS (new)</t>
  </si>
  <si>
    <t>MS_Section1_Criteria_Level</t>
  </si>
  <si>
    <t>(Note: Separated and updated for new differentiators and 'Innovative' label Feb-17 2026)</t>
  </si>
  <si>
    <t>Management Systems Maturity</t>
  </si>
  <si>
    <t>MS Maturity Level</t>
  </si>
  <si>
    <t>MS_Section1_Criteria_Lookup</t>
  </si>
  <si>
    <t># "Minimally Performing"</t>
  </si>
  <si>
    <t>Entered DW Rating</t>
  </si>
  <si>
    <t>Tested for "Included" DW Rating</t>
  </si>
  <si>
    <t xml:space="preserve">Raw Data Rating (Sum) </t>
  </si>
  <si>
    <t># of "Substantially Performing"</t>
  </si>
  <si>
    <t>Tested for "Included" MS Rating</t>
  </si>
  <si>
    <t>Raw Data Rating (Sum)</t>
  </si>
  <si>
    <t>SA8000:2026 - Foundational Criteria Cross-Reference</t>
  </si>
  <si>
    <t xml:space="preserve">           VVV      F2 - F4 Criteria must be rated on Every Audit     VVV</t>
  </si>
  <si>
    <t>For 'Does Not Comply' rating, please enter cross-reference to Nonconformity Number(s)</t>
  </si>
  <si>
    <t>For 'Does Not Comply' rating, please enter cross-reference to principal SA8000 Criterion</t>
  </si>
  <si>
    <t>Mean Rating (1-4)</t>
  </si>
  <si>
    <t>Clause Mgmt. System Maturity</t>
  </si>
  <si>
    <t>Clause Respect Rating</t>
  </si>
  <si>
    <t># of "Subst'lly Performing"</t>
  </si>
  <si>
    <t>MS Maturity Level Differentiator</t>
  </si>
  <si>
    <t># "Immature"</t>
  </si>
  <si>
    <t># "Developing"</t>
  </si>
  <si>
    <t># "Maturing"</t>
  </si>
  <si>
    <r>
      <t xml:space="preserve">"#N/A" or "0" Indicates a data omission on the </t>
    </r>
    <r>
      <rPr>
        <u/>
        <sz val="11"/>
        <color theme="1"/>
        <rFont val="Calibri"/>
        <family val="2"/>
        <scheme val="minor"/>
      </rPr>
      <t>source tab</t>
    </r>
    <r>
      <rPr>
        <sz val="11"/>
        <color theme="1"/>
        <rFont val="Calibri"/>
        <family val="2"/>
        <scheme val="minor"/>
      </rPr>
      <t>. Check entries and 'included' fields</t>
    </r>
  </si>
  <si>
    <t>Summary of "Immature" ratings</t>
  </si>
  <si>
    <t>Summary of "Developing" ratings</t>
  </si>
  <si>
    <t>Summary of "Maturing" ratings</t>
  </si>
  <si>
    <t>Management Systems Maturity Summary</t>
  </si>
  <si>
    <t>Foundational Criteria (Legal)</t>
  </si>
  <si>
    <t xml:space="preserve">Management Systems Maturity Results    </t>
  </si>
  <si>
    <t>Decent Work 'Performance' Results</t>
  </si>
  <si>
    <t>At least one Audit Finding (Concern or NC, as appropriate) must make reference to each Decent Work criterion rating of '3' or less (P200 section 22 refers)</t>
  </si>
  <si>
    <t>At least one Audit Finding (Concern or NC, as appropriate) must make reference to each Management Systems criterion rating of '3' or less (P200 section 22 refers)</t>
  </si>
  <si>
    <t>Overall Combined Mean MS Rating (1-5) This Audit</t>
  </si>
  <si>
    <t>Mean M2 Rating (1-5)</t>
  </si>
  <si>
    <t>Mean M3 Rating (1-5)</t>
  </si>
  <si>
    <t>Mean M4 Rating (1-5)</t>
  </si>
  <si>
    <t>Mean M5 Rating (1-5)</t>
  </si>
  <si>
    <t>Mean M6 Rating (1-5)</t>
  </si>
  <si>
    <t>Mean M7 Rating (1-5)</t>
  </si>
  <si>
    <t>Mean M8 Rating (1-5)</t>
  </si>
  <si>
    <t>Mean M9 Rating (1-5)</t>
  </si>
  <si>
    <t>Mean M10 Rating (1-5)</t>
  </si>
  <si>
    <r>
      <t>The organization shall</t>
    </r>
    <r>
      <rPr>
        <b/>
        <sz val="11"/>
        <color theme="1"/>
        <rFont val="Calibri"/>
        <family val="2"/>
        <scheme val="minor"/>
      </rPr>
      <t xml:space="preserve"> respect the rights of children, including young workers</t>
    </r>
    <r>
      <rPr>
        <sz val="11"/>
        <color theme="1"/>
        <rFont val="Calibri"/>
        <family val="2"/>
        <scheme val="minor"/>
      </rPr>
      <t>.</t>
    </r>
  </si>
  <si>
    <r>
      <t xml:space="preserve">How well the organization meets the outcomes required by the decent work criteria.​
</t>
    </r>
    <r>
      <rPr>
        <i/>
        <strike/>
        <sz val="11"/>
        <color theme="1"/>
        <rFont val="Calibri"/>
        <family val="2"/>
        <scheme val="minor"/>
      </rPr>
      <t>(or .. the extent to which the organization’s actual results meet decent work criteria)</t>
    </r>
  </si>
  <si>
    <r>
      <t xml:space="preserve">How well the organization defines and plans for actions and processes to meet intended outcomes.
</t>
    </r>
    <r>
      <rPr>
        <i/>
        <strike/>
        <sz val="11"/>
        <color theme="1"/>
        <rFont val="Calibri"/>
        <family val="2"/>
        <scheme val="minor"/>
      </rPr>
      <t>(or .. the extent to which the system is designed to meet the intended outcomes)</t>
    </r>
  </si>
  <si>
    <r>
      <t xml:space="preserve">How consistently the organization executes defined and planned actions and processes.​
</t>
    </r>
    <r>
      <rPr>
        <i/>
        <strike/>
        <sz val="11"/>
        <color theme="1"/>
        <rFont val="Calibri"/>
        <family val="2"/>
        <scheme val="minor"/>
      </rPr>
      <t>(or .. the extent to which the organization carries out planned arrangements [as prescribed during development])</t>
    </r>
  </si>
  <si>
    <r>
      <t xml:space="preserve">MS Maturity = overall effectiveness of management sytems. It is a combination of BOTH 'MS Development' and 'MS Implementation'
</t>
    </r>
    <r>
      <rPr>
        <i/>
        <strike/>
        <sz val="11"/>
        <color theme="1"/>
        <rFont val="Calibri"/>
        <family val="2"/>
        <scheme val="minor"/>
      </rPr>
      <t>(or .. How effectively the organization’s management system achieves its intended outcomes)</t>
    </r>
    <r>
      <rPr>
        <strike/>
        <sz val="11"/>
        <color theme="1"/>
        <rFont val="Calibri"/>
        <family val="2"/>
        <scheme val="minor"/>
      </rPr>
      <t xml:space="preserve">
</t>
    </r>
    <r>
      <rPr>
        <i/>
        <strike/>
        <sz val="11"/>
        <color theme="1"/>
        <rFont val="Calibri"/>
        <family val="2"/>
        <scheme val="minor"/>
      </rPr>
      <t>(or .. The overall effectiveness of the management system versus the requirements of the standard)</t>
    </r>
  </si>
  <si>
    <t>March 29 - April 10 2026</t>
  </si>
  <si>
    <t>Entire Rewrite to meet amended risk ideas - most labels, every formula, every sheet, most table names, data validation, conditional formatting etc. - Version for 'final' internal review among team.</t>
  </si>
  <si>
    <t>D1.4 – Where non-working children are present in work-related environments, the organization shall ensure:
a) Protection from hazards and health risks;
b) Provision for basic needs appropriate to each child’s age (e.g., access to food, water, toilet facilities, etc.);
c) Adequate and continuous adult supervision; and
d) Non-interference with the organization’s processes.</t>
  </si>
  <si>
    <t>M5.1 – The organization shall periodically identify and seek to understand its context, including:
a) The organization’s own operations;
b) The organization’s direct and indirect business relationships;
c) The needs and expectations of workers and their representatives and other relevant stakeholders ; and
d) Other aspects of its internal and external operating environment, including relevant regulatory, market, cultural, social, economic, and other factors.</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</si>
  <si>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Protection of Children and Young Workers throughout its operations and business relationships.</t>
    </r>
  </si>
  <si>
    <r>
      <t xml:space="preserve">D2.8 - The organization shall develop and implement </t>
    </r>
    <r>
      <rPr>
        <b/>
        <sz val="11"/>
        <color theme="1"/>
        <rFont val="Calibri"/>
        <family val="2"/>
        <scheme val="minor"/>
      </rPr>
      <t>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Freedom of Association and the Right to Collective Bargaining throughout its operations and business relationship</t>
    </r>
    <r>
      <rPr>
        <sz val="11"/>
        <color theme="1"/>
        <rFont val="Calibri"/>
        <family val="2"/>
        <scheme val="minor"/>
      </rPr>
      <t>s.</t>
    </r>
  </si>
  <si>
    <t>Respect Adjustment</t>
  </si>
  <si>
    <t>Respect_Adjustment_Lookup</t>
  </si>
  <si>
    <t>Adjusted Mean DW Rating</t>
  </si>
  <si>
    <t xml:space="preserve">Calculated Mean DW Rating </t>
  </si>
  <si>
    <t>Adjust't</t>
  </si>
  <si>
    <t>Respect_Adjustment</t>
  </si>
  <si>
    <t>Basic adjusted Mean</t>
  </si>
  <si>
    <t>Basic Adjustment</t>
  </si>
  <si>
    <t>"Minimum=1" scrubbed adjusted mean</t>
  </si>
  <si>
    <t>Adjusted Down</t>
  </si>
  <si>
    <t>Adjusted Up</t>
  </si>
  <si>
    <t>Overall Clause Rating - Management Systems</t>
  </si>
  <si>
    <r>
      <t xml:space="preserve">Organizational Respect 
</t>
    </r>
    <r>
      <rPr>
        <i/>
        <sz val="11"/>
        <color theme="1"/>
        <rFont val="Calibri"/>
        <family val="2"/>
        <scheme val="minor"/>
      </rPr>
      <t>(D1: Protection of Children and Young Workers)</t>
    </r>
  </si>
  <si>
    <r>
      <t xml:space="preserve">Organizational Management Systems Maturity
</t>
    </r>
    <r>
      <rPr>
        <i/>
        <sz val="11"/>
        <color theme="1"/>
        <rFont val="Calibri"/>
        <family val="2"/>
        <scheme val="minor"/>
      </rPr>
      <t>(D1: Protection of Children and Young Workers)</t>
    </r>
  </si>
  <si>
    <t>Reason for Adjustment of Overall 'Decent Work Respect' Rating.</t>
  </si>
  <si>
    <t xml:space="preserve">Notes:
- "Adjusted Up", or "Adjusted Down" requires justification below
- "Adjusted down" also requires reference to a related nonconformity finding
- "Correct as Calculated" requires no justification </t>
  </si>
  <si>
    <t>FA8</t>
  </si>
  <si>
    <t>… does not unreasonably limit or obstruct the audit team's timely access to facilities, personnel, documentation, or information.</t>
  </si>
  <si>
    <t>… does not bribe, threaten or coerce any party.</t>
  </si>
  <si>
    <t>… does not take any other action that may threaten the credibility or integrity of the SA8000 certification scheme.</t>
  </si>
  <si>
    <t>… does not outsource SA8000 program leadership and/or decision-making responsibilities to third party/parties.</t>
  </si>
  <si>
    <t>Decent Work Clause - Management Systems Maturity - D1: Protection of Children and Young Workers</t>
  </si>
  <si>
    <t>Decent Work Clause - Respect Level - D1: Protection of Children and Young Workers</t>
  </si>
  <si>
    <t>SA8000:2026 - 'System Execution' MS Clauses - M7-M10</t>
  </si>
  <si>
    <t>SA8000:2026 -'System Planning' MS Clauses - M4-M6</t>
  </si>
  <si>
    <t>SA8000:2026 - MS 'Leasdership, Involvement &amp; Integration' MS Clauses - M1-M3</t>
  </si>
  <si>
    <t>"Minimally Performing" DW Criteria</t>
  </si>
  <si>
    <t>"Substantially Performing" DW Criteria</t>
  </si>
  <si>
    <t>"Not Performing" 
DW Criteria</t>
  </si>
  <si>
    <t>SA8000:2026 - Decent Work Clause D1 - Protection of Children and Young Workers</t>
  </si>
  <si>
    <t>SA8000:2026 - Decent Work Clause D3: Free and Fair Recruitment, Employment and Termination</t>
  </si>
  <si>
    <t>SA8000:2026 - Decent Work Clause D4: Decent Hours, Wages, and Benefits</t>
  </si>
  <si>
    <t>SA8000:2026 - Decent Work Clause D5: Freedom from Discrimination</t>
  </si>
  <si>
    <t>SA8000:2026 - Decent Work Clause D6: Health and Safety</t>
  </si>
  <si>
    <t>SA8000:2026 - Decent Work Clause D7: Privacy</t>
  </si>
  <si>
    <t xml:space="preserve">SA8000:2026 - Decent Work Clause D1: Protection of Children and Young Workers - Management Systems Maturity </t>
  </si>
  <si>
    <t>SA8000:2026 - Decent Work Clause D1: Protection of Children and Young Workers - Respect of Principles</t>
  </si>
  <si>
    <t xml:space="preserve">SA8000:2026 - Decent Work Clause D3: Free and Fair Recruitment, Employment and Termination - Management Systems Maturity </t>
  </si>
  <si>
    <t xml:space="preserve">SA8000:2026 - Decent Work Clause D4: Decent Hours, Wages, and Benefits - Management Systems Maturity </t>
  </si>
  <si>
    <t xml:space="preserve">SA8000:2026 - Decent Work Clause D5: Freedom from Discrimination - Management Systems Maturity </t>
  </si>
  <si>
    <t xml:space="preserve">SA8000:2026 - Decent Work Clause D6: Health and Safety - Management Systems Maturity </t>
  </si>
  <si>
    <t xml:space="preserve">SA8000:2026 - Decent Work Clause D7: Privacy - Management Systems Maturity </t>
  </si>
  <si>
    <t>SA8000:2026 - Decent Work Clause D7: Privacy - Respect of Principles</t>
  </si>
  <si>
    <t>SA8000:2026 - Decent Work Clause D6: Health and Safety - Respect of Principles</t>
  </si>
  <si>
    <t>SA8000:2026 - Decent Work Clause D5: Freedom from Discrimination - Respect of Principles</t>
  </si>
  <si>
    <t>SA8000:2026 - Decent Work Clause D4: Decent Hours, Wages, and Benefits - Respect of Principles</t>
  </si>
  <si>
    <t>SA8000:2026 - Decent Work Clause D3: Free and Fair Recruitment, Employment and Termination - Respect of Principles</t>
  </si>
  <si>
    <t>SA8000:2026 - Decent Work Clause D2: Freedom of Association and the Right to Collective Bargaining - Respect of Principles</t>
  </si>
  <si>
    <t>Decent Work Clause - Management Systems Maturity - D2: Freedom of Association and the Right to Collective Bargaining</t>
  </si>
  <si>
    <t>Decent Work Clause - Management Systems Maturity - D3: Free and Fair Recruitment, Employment and Termination</t>
  </si>
  <si>
    <t>Decent Work Clause - Management Systems Maturity - D4: Decent Hours, Wages, and Benefits</t>
  </si>
  <si>
    <t>Decent Work Clause - Management Systems Maturity - D5: Freedom from Discrimination</t>
  </si>
  <si>
    <t>Decent Work Clause - Management Systems Maturity - D6: Health and Safety</t>
  </si>
  <si>
    <t>Decent Work Clause - Management Systems Maturity - D7: Privacy</t>
  </si>
  <si>
    <t>Correct as Calculated</t>
  </si>
  <si>
    <t>Clause Requirements Included In This Review?</t>
  </si>
  <si>
    <t>D2.9</t>
  </si>
  <si>
    <r>
      <t xml:space="preserve">The organization shall </t>
    </r>
    <r>
      <rPr>
        <b/>
        <sz val="11"/>
        <color theme="1"/>
        <rFont val="Calibri"/>
        <family val="2"/>
        <scheme val="minor"/>
      </rPr>
      <t xml:space="preserve">respect the rights of personnel and applicants to free and fair recruitment, employment, and termination. </t>
    </r>
  </si>
  <si>
    <t>D4.1</t>
  </si>
  <si>
    <t>D3.1</t>
  </si>
  <si>
    <t>D2.1</t>
  </si>
  <si>
    <r>
      <t xml:space="preserve">The organization shall </t>
    </r>
    <r>
      <rPr>
        <b/>
        <sz val="11"/>
        <color theme="1"/>
        <rFont val="Calibri"/>
        <family val="2"/>
        <scheme val="minor"/>
      </rPr>
      <t>respect and recognize the rights of personnel to freely form, join, and participate in labor unions and other workers' organizations of their choosing and to bargain collectively.</t>
    </r>
  </si>
  <si>
    <t>D5.1</t>
  </si>
  <si>
    <r>
      <t xml:space="preserve">The organization shall </t>
    </r>
    <r>
      <rPr>
        <b/>
        <sz val="11"/>
        <color theme="1"/>
        <rFont val="Calibri"/>
        <family val="2"/>
        <scheme val="minor"/>
      </rPr>
      <t xml:space="preserve">respect the rights of personnel to freedom from discrimination. </t>
    </r>
  </si>
  <si>
    <t>D6.1</t>
  </si>
  <si>
    <r>
      <t xml:space="preserve">The organization shall </t>
    </r>
    <r>
      <rPr>
        <b/>
        <sz val="11"/>
        <color theme="1"/>
        <rFont val="Calibri"/>
        <family val="2"/>
        <scheme val="minor"/>
      </rPr>
      <t>respect the rights of personnel to health and safety, including physical, social, and mental well-being.</t>
    </r>
  </si>
  <si>
    <r>
      <t xml:space="preserve">The organization shall </t>
    </r>
    <r>
      <rPr>
        <b/>
        <sz val="11"/>
        <color theme="1"/>
        <rFont val="Calibri"/>
        <family val="2"/>
        <scheme val="minor"/>
      </rPr>
      <t>respect the rights of personnel to privacy.</t>
    </r>
  </si>
  <si>
    <t>D7.1</t>
  </si>
  <si>
    <r>
      <t xml:space="preserve">The organization shall </t>
    </r>
    <r>
      <rPr>
        <b/>
        <sz val="11"/>
        <color theme="1"/>
        <rFont val="Calibri"/>
        <family val="2"/>
        <scheme val="minor"/>
      </rPr>
      <t xml:space="preserve">respect the rights of personnel to hours, wages, and benefits that support a decent standard of living. </t>
    </r>
  </si>
  <si>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 and Fair Recruitment, Employment, and Termination throughout its operations and business relationships</t>
    </r>
    <r>
      <rPr>
        <sz val="11"/>
        <color theme="1"/>
        <rFont val="Calibri"/>
        <family val="2"/>
        <scheme val="minor"/>
      </rPr>
      <t xml:space="preserve"> …</t>
    </r>
  </si>
  <si>
    <r>
      <t xml:space="preserve">The organization shall develop and implement effective </t>
    </r>
    <r>
      <rPr>
        <b/>
        <sz val="11"/>
        <color theme="1"/>
        <rFont val="Calibri"/>
        <family val="2"/>
        <scheme val="minor"/>
      </rPr>
      <t xml:space="preserve">management systems </t>
    </r>
    <r>
      <rPr>
        <sz val="11"/>
        <color theme="1"/>
        <rFont val="Calibri"/>
        <family val="2"/>
        <scheme val="minor"/>
      </rPr>
      <t>to meet or exceed the requirements and principles associated with</t>
    </r>
    <r>
      <rPr>
        <b/>
        <sz val="11"/>
        <color theme="1"/>
        <rFont val="Calibri"/>
        <family val="2"/>
        <scheme val="minor"/>
      </rPr>
      <t xml:space="preserve"> Freedom of Association and the Right to Collective Bargaining throughout its operations and business relationships</t>
    </r>
    <r>
      <rPr>
        <sz val="11"/>
        <color theme="1"/>
        <rFont val="Calibri"/>
        <family val="2"/>
        <scheme val="minor"/>
      </rPr>
      <t xml:space="preserve"> ...</t>
    </r>
  </si>
  <si>
    <t>D3.13</t>
  </si>
  <si>
    <t>D4.14</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</si>
  <si>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 xml:space="preserve">Decent Hours, Wages, and Benefits </t>
    </r>
    <r>
      <rPr>
        <sz val="11"/>
        <color theme="1"/>
        <rFont val="Calibri"/>
        <family val="2"/>
        <scheme val="minor"/>
      </rPr>
      <t>throughout its operations and business relationships …</t>
    </r>
  </si>
  <si>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Freedom from Discrimination throughout its operations and business relationships</t>
    </r>
    <r>
      <rPr>
        <sz val="11"/>
        <color theme="1"/>
        <rFont val="Calibri"/>
        <family val="2"/>
        <scheme val="minor"/>
      </rPr>
      <t xml:space="preserve"> …</t>
    </r>
  </si>
  <si>
    <t>D6.13</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</si>
  <si>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Health and Safety throughout its operations and business relationships</t>
    </r>
    <r>
      <rPr>
        <sz val="11"/>
        <color theme="1"/>
        <rFont val="Calibri"/>
        <family val="2"/>
        <scheme val="minor"/>
      </rPr>
      <t xml:space="preserve"> ...</t>
    </r>
  </si>
  <si>
    <t>D7.5</t>
  </si>
  <si>
    <r>
      <t>The organization shall develop and implement</t>
    </r>
    <r>
      <rPr>
        <b/>
        <sz val="11"/>
        <color theme="1"/>
        <rFont val="Calibri"/>
        <family val="2"/>
        <scheme val="minor"/>
      </rPr>
      <t xml:space="preserve"> effective management systems</t>
    </r>
    <r>
      <rPr>
        <sz val="11"/>
        <color theme="1"/>
        <rFont val="Calibri"/>
        <family val="2"/>
        <scheme val="minor"/>
      </rPr>
      <t xml:space="preserve"> to meet or exceed the requirements and principles associated with </t>
    </r>
    <r>
      <rPr>
        <b/>
        <sz val="11"/>
        <color theme="1"/>
        <rFont val="Calibri"/>
        <family val="2"/>
        <scheme val="minor"/>
      </rPr>
      <t xml:space="preserve">Privacy </t>
    </r>
    <r>
      <rPr>
        <sz val="11"/>
        <color theme="1"/>
        <rFont val="Calibri"/>
        <family val="2"/>
        <scheme val="minor"/>
      </rPr>
      <t>throughout its operations and business relationships …</t>
    </r>
  </si>
  <si>
    <t>D5.6</t>
  </si>
  <si>
    <r>
      <t xml:space="preserve">Organizational Respect 
</t>
    </r>
    <r>
      <rPr>
        <i/>
        <sz val="11"/>
        <color theme="1"/>
        <rFont val="Calibri"/>
        <family val="2"/>
        <scheme val="minor"/>
      </rPr>
      <t>(D7: Privacy)</t>
    </r>
  </si>
  <si>
    <r>
      <t xml:space="preserve">Organizational Management Systems Maturity
</t>
    </r>
    <r>
      <rPr>
        <i/>
        <sz val="11"/>
        <color theme="1"/>
        <rFont val="Calibri"/>
        <family val="2"/>
        <scheme val="minor"/>
      </rPr>
      <t>(D7: Privacy)</t>
    </r>
  </si>
  <si>
    <r>
      <t xml:space="preserve">Organizational Respect 
</t>
    </r>
    <r>
      <rPr>
        <i/>
        <sz val="11"/>
        <color theme="1"/>
        <rFont val="Calibri"/>
        <family val="2"/>
        <scheme val="minor"/>
      </rPr>
      <t>(D6: Health and Safety)</t>
    </r>
  </si>
  <si>
    <r>
      <t xml:space="preserve">Organizational Management Systems Maturity
</t>
    </r>
    <r>
      <rPr>
        <i/>
        <sz val="11"/>
        <color theme="1"/>
        <rFont val="Calibri"/>
        <family val="2"/>
        <scheme val="minor"/>
      </rPr>
      <t>(D6: Health and Safety)</t>
    </r>
  </si>
  <si>
    <r>
      <t xml:space="preserve">Organizational Respect 
</t>
    </r>
    <r>
      <rPr>
        <i/>
        <sz val="11"/>
        <color theme="1"/>
        <rFont val="Calibri"/>
        <family val="2"/>
        <scheme val="minor"/>
      </rPr>
      <t>(D5: Freedom from Discrimination)</t>
    </r>
  </si>
  <si>
    <r>
      <t xml:space="preserve">Organizational Management Systems Maturity
</t>
    </r>
    <r>
      <rPr>
        <i/>
        <sz val="11"/>
        <color theme="1"/>
        <rFont val="Calibri"/>
        <family val="2"/>
        <scheme val="minor"/>
      </rPr>
      <t>(D5: Freedom from Discrimination)</t>
    </r>
  </si>
  <si>
    <r>
      <t xml:space="preserve">Organizational Respect 
</t>
    </r>
    <r>
      <rPr>
        <i/>
        <sz val="11"/>
        <color theme="1"/>
        <rFont val="Calibri"/>
        <family val="2"/>
        <scheme val="minor"/>
      </rPr>
      <t>(D4: Decent Hours, Wages, and Benefits)</t>
    </r>
  </si>
  <si>
    <r>
      <t xml:space="preserve">Organizational Management Systems Maturity
</t>
    </r>
    <r>
      <rPr>
        <i/>
        <sz val="11"/>
        <color theme="1"/>
        <rFont val="Calibri"/>
        <family val="2"/>
        <scheme val="minor"/>
      </rPr>
      <t>(D4: Decent Hours, Wages, and Benefits)</t>
    </r>
  </si>
  <si>
    <r>
      <t xml:space="preserve">Organizational Respect 
</t>
    </r>
    <r>
      <rPr>
        <i/>
        <sz val="11"/>
        <color theme="1"/>
        <rFont val="Calibri"/>
        <family val="2"/>
        <scheme val="minor"/>
      </rPr>
      <t>(D3: Free and Fair Recruitment, Employment and Termination)</t>
    </r>
  </si>
  <si>
    <r>
      <t xml:space="preserve">Organizational Management Systems Maturity
</t>
    </r>
    <r>
      <rPr>
        <i/>
        <sz val="11"/>
        <color theme="1"/>
        <rFont val="Calibri"/>
        <family val="2"/>
        <scheme val="minor"/>
      </rPr>
      <t>(D3: Free and Fair Recruitment, Employment and Termination)</t>
    </r>
  </si>
  <si>
    <r>
      <t xml:space="preserve">Organizational Respect 
</t>
    </r>
    <r>
      <rPr>
        <i/>
        <sz val="11"/>
        <color theme="1"/>
        <rFont val="Calibri"/>
        <family val="2"/>
        <scheme val="minor"/>
      </rPr>
      <t>(D2: Freedom of Association and the Right to Collective Bargaining)</t>
    </r>
  </si>
  <si>
    <r>
      <t xml:space="preserve">Organizational Management Systems Maturity
</t>
    </r>
    <r>
      <rPr>
        <i/>
        <sz val="11"/>
        <color theme="1"/>
        <rFont val="Calibri"/>
        <family val="2"/>
        <scheme val="minor"/>
      </rPr>
      <t>(D2: Freedom of Association and the Right to Collective Bargaining)</t>
    </r>
  </si>
  <si>
    <t>Minimal deviation(s)/omission(s) observed (indicating, with respect to this criterion: (a) no adverse impacts; or (b) only adverse impacts of low incidence and low severity).</t>
  </si>
  <si>
    <t xml:space="preserve">Partial deviation(s)/omission(s) observed (indicating, with respect to this criterion, adverse impacts of: (a) moderate incidence and low severity; and/or (b) low incidence and moderate severity). </t>
  </si>
  <si>
    <t>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t>
  </si>
  <si>
    <t>The organization substantially respects the rights of personnel enumerated in the principles. (typically resulting in, with respect to this clause, adverse impacts of: (a) moderate incidence and low severity; and/or (b) low incidence and moderate severity).</t>
  </si>
  <si>
    <t>The organization respects the rights of personnel enumerated in the principles. (typically resulting in, with respect to this criterion: (a) no adverse impacts; or (b) only adverse impacts of low incidence and low severity).</t>
  </si>
  <si>
    <t>Elements demonstrating fulfilment of this Management Systems criterion are poorly developed and/or implemented, resulting in inadequate outcomes. (Non-Conforming — Substantial improvements needed)</t>
  </si>
  <si>
    <t xml:space="preserve">Elements demonstrating fulfilment of this Management Systems criterion are partially developed and/or implemented, resulting in sporadic or inconsistent outcomes. (Non-Conforming - Continuing improvements needed) </t>
  </si>
  <si>
    <t>Elements demonstrating fulfilment of this Management Systems criterion are substantially developed and implemented, resulting in satisfactory outcomes. (Conforming — Continuing improvements possible)</t>
  </si>
  <si>
    <t>Elements demonstrating fulfilment of this Management Systems criterion are well developed and implemented, resulting in good outcomes. (Fully Conforming —improvements optional)</t>
  </si>
  <si>
    <t>Elements demonstrating fulfilment of this Management Systems criterion are developed and implemented to exceed (Level 4) expectations, universally demonstrating exceptional outcomes for personnel.</t>
  </si>
  <si>
    <t>None</t>
  </si>
  <si>
    <t>PLUS (+0.50)</t>
  </si>
  <si>
    <t>MINUS (-0.50)</t>
  </si>
  <si>
    <t>Decent Work Clause - Organizational Respect - Adjustment (If necessary, enter adjustment in box below).</t>
  </si>
  <si>
    <r>
      <t xml:space="preserve">Auditor Team's 'Mean' Adjustment Selection
</t>
    </r>
    <r>
      <rPr>
        <i/>
        <sz val="11"/>
        <color theme="1"/>
        <rFont val="Calibri"/>
        <family val="2"/>
        <scheme val="minor"/>
      </rPr>
      <t>Based on DW criteria results and appropriate overall 'Respect' rating</t>
    </r>
    <r>
      <rPr>
        <sz val="11"/>
        <color theme="1"/>
        <rFont val="Calibri"/>
        <family val="2"/>
        <scheme val="minor"/>
      </rPr>
      <t xml:space="preserve"> (above)</t>
    </r>
  </si>
  <si>
    <r>
      <t xml:space="preserve">Select </t>
    </r>
    <r>
      <rPr>
        <b/>
        <i/>
        <sz val="11"/>
        <color theme="9" tint="-0.499984740745262"/>
        <rFont val="Calibri"/>
        <family val="2"/>
        <scheme val="minor"/>
      </rPr>
      <t>“Adjusted Up”</t>
    </r>
    <r>
      <rPr>
        <i/>
        <sz val="11"/>
        <color theme="1" tint="0.499984740745262"/>
        <rFont val="Calibri"/>
        <family val="2"/>
        <scheme val="minor"/>
      </rPr>
      <t xml:space="preserve"> if the organization’s performance is better overall than the suggested rating. This may be the case if:
o   Severity or incidence of harm is less significant – The harm experienced and/or the scope of impact are lower than indicated in the suggested rating description; and/or
o   Harms are not compounding – Adverse impacts within this clause do not intersect with each other to create greater adverse impact. Personnel are not experiencing cumulative disadvantage; and/or
o   The organization is exceeding expectations – The organization improves personnels’ conditions related to the clause beyond what is required.</t>
    </r>
  </si>
  <si>
    <r>
      <t xml:space="preserve">Select </t>
    </r>
    <r>
      <rPr>
        <b/>
        <i/>
        <sz val="11"/>
        <color rgb="FFFF0000"/>
        <rFont val="Calibri"/>
        <family val="2"/>
        <scheme val="minor"/>
      </rPr>
      <t>“Adjusted Down”</t>
    </r>
    <r>
      <rPr>
        <i/>
        <sz val="11"/>
        <color theme="1" tint="0.499984740745262"/>
        <rFont val="Calibri"/>
        <family val="2"/>
        <scheme val="minor"/>
      </rPr>
      <t xml:space="preserve"> if the organization’s performance is worse overall than the suggested rating. This may be the case if:
o   Severity or incidence of harm is more significant – The harm experienced and/or the scope of impact are greater than indicated in the suggested rating description; and/or
o   Harms are compounding – Adverse impacts within this clause intersect with each other to create greater adverse impact. Personnel are experiencing cumulative disadvantage; and/or
o   There are undescribed harms – The organization causes adverse impacts related to the clause’s principles that are not covered by the criteria.</t>
    </r>
  </si>
  <si>
    <r>
      <t xml:space="preserve">Select </t>
    </r>
    <r>
      <rPr>
        <b/>
        <i/>
        <sz val="11"/>
        <rFont val="Calibri"/>
        <family val="2"/>
        <scheme val="minor"/>
      </rPr>
      <t>“Correct as Calculated”</t>
    </r>
    <r>
      <rPr>
        <b/>
        <i/>
        <sz val="11"/>
        <color theme="1" tint="0.499984740745262"/>
        <rFont val="Calibri"/>
        <family val="2"/>
        <scheme val="minor"/>
      </rPr>
      <t xml:space="preserve"> </t>
    </r>
    <r>
      <rPr>
        <i/>
        <sz val="11"/>
        <color theme="1" tint="0.499984740745262"/>
        <rFont val="Calibri"/>
        <family val="2"/>
        <scheme val="minor"/>
      </rPr>
      <t>if the suggested rating accurately describes the organization’s performance overall in the clause.
o   Under most circumstances, no adjustment will be necessary, so ‘None’ is the most common choice.</t>
    </r>
  </si>
  <si>
    <t>Decent Work Clause - Respect Level - D7: Privacy</t>
  </si>
  <si>
    <t>Decent Work Clause - Respect Level - D6: Health and Safety</t>
  </si>
  <si>
    <t>Decent Work Clause - Respect Level - D5: Freedom from Discrimination</t>
  </si>
  <si>
    <t>Decent Work Clause - Respect Level - D4: Decent Hours, Wages, and Benefits</t>
  </si>
  <si>
    <t>Decent Work Clause - Respect Level - D3: Free and Fair Recruitment, Employment and Termination</t>
  </si>
  <si>
    <t>Decent Work Clause - Respect Level - D2: Freedom of Association and the Right to Collective Bargaining</t>
  </si>
  <si>
    <t>DW Respect</t>
  </si>
  <si>
    <t>DW Maturity</t>
  </si>
  <si>
    <t>Clause_Lookup</t>
  </si>
  <si>
    <t>Clause</t>
  </si>
  <si>
    <t>Adjustment Needed?</t>
  </si>
  <si>
    <t>Clause Summary Performance Data</t>
  </si>
  <si>
    <t>See clause summary performance data and guidance  tables below to determine whether adjustment is needed.</t>
  </si>
  <si>
    <t>Clause Respect Adjustment</t>
  </si>
  <si>
    <t>Demonstrable Clause-by-Clause Management Systems Maturity Summary</t>
  </si>
  <si>
    <t>Demonstrable Decent Work Clause-by-Clause Respect of Principles and Management Maturity Summary</t>
  </si>
  <si>
    <t>that is rated, "Does Not Comply (P200 section 22 refers)</t>
  </si>
  <si>
    <t>At least one Nonconformity shall be raised against D1-7 or M1-10 for each Foundational Criterion</t>
  </si>
  <si>
    <t>criterion that is rated, "Does Not Comply (P200 section 22 refers)</t>
  </si>
  <si>
    <t xml:space="preserve">At least one Major, or Critical, Nonconformity shall be raised against M8.1 for each Fraudulent Acts </t>
  </si>
  <si>
    <t>Decent Work Performance Summary</t>
  </si>
  <si>
    <t>Clause 'Respect' Adjustment</t>
  </si>
  <si>
    <t>D1.2 – The organization shall not employ children under 15 years of age (or under the age of compulsory schooling, if higher). Exceptions may be made where cases meet the definition of “Legally Working Child(ren)” in this Standard.</t>
  </si>
  <si>
    <r>
      <t xml:space="preserve">Mean </t>
    </r>
    <r>
      <rPr>
        <b/>
        <sz val="11"/>
        <color theme="1"/>
        <rFont val="Calibri"/>
        <family val="2"/>
        <scheme val="minor"/>
      </rPr>
      <t xml:space="preserve">Respect of Principles
</t>
    </r>
    <r>
      <rPr>
        <sz val="11"/>
        <color theme="1"/>
        <rFont val="Calibri"/>
        <family val="2"/>
        <scheme val="minor"/>
      </rPr>
      <t>Rating per Clause</t>
    </r>
  </si>
  <si>
    <r>
      <t xml:space="preserve">Mean </t>
    </r>
    <r>
      <rPr>
        <b/>
        <sz val="11"/>
        <color theme="1"/>
        <rFont val="Calibri"/>
        <family val="2"/>
        <scheme val="minor"/>
      </rPr>
      <t>Management Systems Maturity</t>
    </r>
    <r>
      <rPr>
        <sz val="11"/>
        <color theme="1"/>
        <rFont val="Calibri"/>
        <family val="2"/>
        <scheme val="minor"/>
      </rPr>
      <t xml:space="preserve">
Rating per Clause</t>
    </r>
  </si>
  <si>
    <t>Demonstrable Decent Work Clause-by-Clause
Performance Ratings Summary</t>
  </si>
  <si>
    <t>Number of MS Clauses Reviewed (In whole or in part)</t>
  </si>
  <si>
    <t># of DW Clauses Reviewed (In whole or in part)</t>
  </si>
  <si>
    <t>Mean</t>
  </si>
  <si>
    <t xml:space="preserve">"#DIV/0!", "#N/A", or "0.0"may indicate a data omission on the source tab. </t>
  </si>
  <si>
    <r>
      <t xml:space="preserve">Management Systems Maturity Rating - Reasoning and Summary of Audit Evidence 
D1: Protection of Children and Young Workers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</si>
  <si>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D2: Freedom of Association and the Right to Collective Bargaining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</si>
  <si>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D3: Free and Fair Recruitment, Employment and Termination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</si>
  <si>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D4: Decent Hours, Wages, and Benefits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</si>
  <si>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D5: Freedom from Discrimination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</si>
  <si>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D6: Health and Safety
</t>
    </r>
    <r>
      <rPr>
        <i/>
        <sz val="11"/>
        <color theme="1"/>
        <rFont val="Calibri"/>
        <family val="2"/>
        <scheme val="minor"/>
      </rPr>
      <t>Finding Summary - Including (where applicable) Consolidated Management System Deviation(s)/Omission(s) 
(May cross-refer to audit evidence recorded above against individual decent work criteria)</t>
    </r>
  </si>
  <si>
    <r>
      <t xml:space="preserve">Management Systems Maturity Rating - Reasoning and Summary of Audit Evidence 
D7: Privacy
</t>
    </r>
    <r>
      <rPr>
        <i/>
        <sz val="11"/>
        <color theme="1"/>
        <rFont val="Calibri"/>
        <family val="2"/>
        <scheme val="minor"/>
      </rPr>
      <t>Finding Summary - Including (where applicable) Consolidated Management System Deviation(s)/Omission(s) 
(May cross-refer to audit evidence recorded above against individual decent work criteria)</t>
    </r>
  </si>
  <si>
    <t>SA8000:2026 - Decent Work Clause D2: Freedom of Association and the Right to Collective Bargaining</t>
  </si>
  <si>
    <t xml:space="preserve">SA8000:2026 - Decent Work Clause D2: Freedom of Association and the Right to Collective Bargaining - Management Systems Maturity - </t>
  </si>
  <si>
    <t>April 10 - April 28, 2026</t>
  </si>
  <si>
    <t>Reformatting, streamlining, error-handling, and debugging of most sheets in prior version to resove tool preferences. (Mostly between AD &amp; JB) - Clean and test (locked) versions forwarded to transition group for reference. Unprotected version to AD &amp; LB for library purposes.</t>
  </si>
  <si>
    <t>DW Maturity Definitions amended to reflect 'likelihood' rather than 'incidence' (&amp; simplified)</t>
  </si>
  <si>
    <t>Management system elements supporting the requirements of this clause are well developed and implemented (typically resulting in, with respect to this clause no risks; or only risks of low likelihood and low severity).</t>
  </si>
  <si>
    <t xml:space="preserve">Management system elements supporting the requirements of this clause are developed and implemented to exceed (Level 4) expectations, universally demonstrating exceptional outcomes for personnel. </t>
  </si>
  <si>
    <t>Management system elements supporting the requirements of this clause are substantially developed and/or implemented (typically resulting in, with respect to this clause, risks of: (a) moderate likelihood and low severity; and/or (b) low likelihood and moderate severity).</t>
  </si>
  <si>
    <t>Management system elements supporting the requirements of this clause are partially developed and/or implemented (typically resulting in, with respect to this clause, risks of: (a) high likelihood and low severity; and/or (b) moderate likelihood and moderate severity).</t>
  </si>
  <si>
    <t>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t>
  </si>
  <si>
    <t>SA8000:2026 Audit Evaluation Tool</t>
  </si>
  <si>
    <t>Audit/Activity Detail</t>
  </si>
  <si>
    <t>Audit Team Detail</t>
  </si>
  <si>
    <t>Role in Audit</t>
  </si>
  <si>
    <t>Audit Tool completed as planned</t>
  </si>
  <si>
    <t>Audit &amp; Audit  Tool Completion</t>
  </si>
  <si>
    <t xml:space="preserve">Use of This Audit Tool: </t>
  </si>
  <si>
    <t>First Name</t>
  </si>
  <si>
    <t>Last Name</t>
  </si>
  <si>
    <t>Rating</t>
  </si>
  <si>
    <t>Audit Trail Evidence</t>
  </si>
  <si>
    <t>Deviation(s)/ Omission(s) Observed</t>
  </si>
  <si>
    <t>Required</t>
  </si>
  <si>
    <t>N/A</t>
  </si>
  <si>
    <t>Encouraged</t>
  </si>
  <si>
    <t>Concern</t>
  </si>
  <si>
    <t>Minor</t>
  </si>
  <si>
    <t>Major</t>
  </si>
  <si>
    <r>
      <t xml:space="preserve">Required Actions Based on Ratings in Section 1
</t>
    </r>
    <r>
      <rPr>
        <b/>
        <sz val="11"/>
        <color theme="1"/>
        <rFont val="Calibri"/>
        <family val="2"/>
        <scheme val="minor"/>
      </rPr>
      <t>Management System Criteria</t>
    </r>
  </si>
  <si>
    <r>
      <t xml:space="preserve">Required Actions Based on Ratings in Section 2
</t>
    </r>
    <r>
      <rPr>
        <b/>
        <sz val="11"/>
        <color theme="1"/>
        <rFont val="Calibri"/>
        <family val="2"/>
        <scheme val="minor"/>
      </rPr>
      <t>Decent Work Criteria</t>
    </r>
    <r>
      <rPr>
        <sz val="11"/>
        <color theme="1"/>
        <rFont val="Calibri"/>
        <family val="2"/>
        <scheme val="minor"/>
      </rPr>
      <t xml:space="preserve">
(including first and last criteria in each clause)</t>
    </r>
  </si>
  <si>
    <r>
      <rPr>
        <u/>
        <sz val="11"/>
        <color theme="1"/>
        <rFont val="Calibri"/>
        <family val="2"/>
        <scheme val="minor"/>
      </rPr>
      <t xml:space="preserve">Minimum </t>
    </r>
    <r>
      <rPr>
        <sz val="11"/>
        <color theme="1"/>
        <rFont val="Calibri"/>
        <family val="2"/>
        <scheme val="minor"/>
      </rPr>
      <t xml:space="preserve">Finding Criticality Required </t>
    </r>
  </si>
  <si>
    <r>
      <rPr>
        <u/>
        <sz val="11"/>
        <color theme="1"/>
        <rFont val="Calibri"/>
        <family val="2"/>
        <scheme val="minor"/>
      </rPr>
      <t>Minimum</t>
    </r>
    <r>
      <rPr>
        <sz val="11"/>
        <color theme="1"/>
        <rFont val="Calibri"/>
        <family val="2"/>
        <scheme val="minor"/>
      </rPr>
      <t xml:space="preserve"> Finding Criticality Required </t>
    </r>
  </si>
  <si>
    <r>
      <rPr>
        <b/>
        <i/>
        <sz val="11"/>
        <color theme="1"/>
        <rFont val="Calibri"/>
        <family val="2"/>
        <scheme val="minor"/>
      </rPr>
      <t>Audit Trail Evidence:</t>
    </r>
    <r>
      <rPr>
        <i/>
        <sz val="11"/>
        <color theme="1"/>
        <rFont val="Calibri"/>
        <family val="2"/>
        <scheme val="minor"/>
      </rPr>
      <t xml:space="preserve"> The records, observations, and interview findings that let an auditor trace and verify an audit finding (positive, or negative) from source to result.</t>
    </r>
  </si>
  <si>
    <r>
      <rPr>
        <b/>
        <i/>
        <sz val="11"/>
        <color theme="1"/>
        <rFont val="Calibri"/>
        <family val="2"/>
        <scheme val="minor"/>
      </rPr>
      <t>Deviation(s)/Omission(s) Observed</t>
    </r>
    <r>
      <rPr>
        <i/>
        <sz val="11"/>
        <color theme="1"/>
        <rFont val="Calibri"/>
        <family val="2"/>
        <scheme val="minor"/>
      </rPr>
      <t>: Description of conformity gap(s) identified against a criterion.</t>
    </r>
  </si>
  <si>
    <t>Certification-related evaluation rating of SA8000:2026 M8.1</t>
  </si>
  <si>
    <r>
      <t xml:space="preserve">"#N/A", or "#VALUE! "Indicates an omission on the </t>
    </r>
    <r>
      <rPr>
        <u/>
        <sz val="11"/>
        <color theme="1"/>
        <rFont val="Calibri"/>
        <family val="2"/>
        <scheme val="minor"/>
      </rPr>
      <t>source tab. Check entries and 'included' fields</t>
    </r>
  </si>
  <si>
    <t>"#N/A", or "#VALUE! "Indicates an omission on the source tab. Check entries and 'included' fields</t>
  </si>
  <si>
    <t>Yes_No_Lookup</t>
  </si>
  <si>
    <t>Yes</t>
  </si>
  <si>
    <t>No</t>
  </si>
  <si>
    <t xml:space="preserve">Audit/Activity Type </t>
  </si>
  <si>
    <t>Certification</t>
  </si>
  <si>
    <t>Rertification</t>
  </si>
  <si>
    <t>Surveillance</t>
  </si>
  <si>
    <t>Follow-up</t>
  </si>
  <si>
    <t>Other</t>
  </si>
  <si>
    <t>Audit_Type_Lookup</t>
  </si>
  <si>
    <t>Role_Lookup</t>
  </si>
  <si>
    <t>Team Leader</t>
  </si>
  <si>
    <t>Auditor</t>
  </si>
  <si>
    <t>Specialist</t>
  </si>
  <si>
    <t>Observer</t>
  </si>
  <si>
    <t>Version 1 Published
Audit Information and Guidance Tab (and associated lookups) added. pages colorized.</t>
  </si>
  <si>
    <t>CAB &amp; Auditee Organization Detail</t>
  </si>
  <si>
    <t>Use of the tool should be intuitive and guidance is provided throughout. If, after checking with colleagues, the use of the tool is unclear, or if errors are detected, please contact SAI at "sa8000@sa-intl.org"</t>
  </si>
  <si>
    <t xml:space="preserve">The following flowchart illustrates the tool's Assessment Methodology, and (approximate) sequential use through the audit </t>
  </si>
  <si>
    <r>
      <rPr>
        <b/>
        <i/>
        <sz val="11"/>
        <color theme="1"/>
        <rFont val="Calibri"/>
        <family val="2"/>
        <scheme val="minor"/>
      </rPr>
      <t>Note 1:</t>
    </r>
    <r>
      <rPr>
        <i/>
        <sz val="11"/>
        <color theme="1"/>
        <rFont val="Calibri"/>
        <family val="2"/>
        <scheme val="minor"/>
      </rPr>
      <t xml:space="preserve"> The above tables show the expectations for audit note-taking within the tool and the </t>
    </r>
    <r>
      <rPr>
        <i/>
        <u/>
        <sz val="11"/>
        <color theme="1"/>
        <rFont val="Calibri"/>
        <family val="2"/>
        <scheme val="minor"/>
      </rPr>
      <t>minimum</t>
    </r>
    <r>
      <rPr>
        <i/>
        <sz val="11"/>
        <color theme="1"/>
        <rFont val="Calibri"/>
        <family val="2"/>
        <scheme val="minor"/>
      </rPr>
      <t xml:space="preserve"> finding 'criticality' level against which each deviation/omission must be cited. The audit team may (especially after consolidation) raise a finding at a higher level (SAI Procedure 200 Section 22.3 refers).</t>
    </r>
  </si>
  <si>
    <r>
      <rPr>
        <b/>
        <i/>
        <sz val="11"/>
        <color theme="1"/>
        <rFont val="Calibri"/>
        <family val="2"/>
        <scheme val="minor"/>
      </rPr>
      <t xml:space="preserve">Note 2: </t>
    </r>
    <r>
      <rPr>
        <i/>
        <sz val="11"/>
        <color theme="1"/>
        <rFont val="Calibri"/>
        <family val="2"/>
        <scheme val="minor"/>
      </rPr>
      <t xml:space="preserve">The audit team must use the Rating Differentiator tables within each tab to determine the ratings assigned. </t>
    </r>
  </si>
  <si>
    <t>Auditors shall complete the Audit Tool in 'near real time' during each audit activity. The audit tool is neither an audit plan nor an audit checklist, but, when completed in conjunction with the audit plan, it ensures that all required elements of SA8000 are evaluated during the  audit. See SAI Procedure 200 Section 12 for audit planning requirements and Section 22 for processing deviations/omissions into audit findings.</t>
  </si>
  <si>
    <t>&lt;Note Minimum Finding Difference at Level 2!&gt;</t>
  </si>
  <si>
    <r>
      <t xml:space="preserve">CAB Name 
</t>
    </r>
    <r>
      <rPr>
        <i/>
        <sz val="11"/>
        <color theme="1"/>
        <rFont val="Calibri"/>
        <family val="2"/>
        <scheme val="minor"/>
      </rPr>
      <t>(Per SAI Database)</t>
    </r>
  </si>
  <si>
    <r>
      <t xml:space="preserve">Organization Name 
</t>
    </r>
    <r>
      <rPr>
        <i/>
        <sz val="11"/>
        <color theme="1"/>
        <rFont val="Calibri"/>
        <family val="2"/>
        <scheme val="minor"/>
      </rPr>
      <t>(Per SAI Database)</t>
    </r>
  </si>
  <si>
    <r>
      <t xml:space="preserve">Organization Number 
</t>
    </r>
    <r>
      <rPr>
        <i/>
        <sz val="11"/>
        <color theme="1"/>
        <rFont val="Calibri"/>
        <family val="2"/>
        <scheme val="minor"/>
      </rPr>
      <t>(Per SAI Database)</t>
    </r>
  </si>
  <si>
    <t>Date of Opening Meeting</t>
  </si>
  <si>
    <t>Date of Closing Meeting</t>
  </si>
  <si>
    <t>(Per SAI Database Use when applicable)</t>
  </si>
  <si>
    <r>
      <t xml:space="preserve">Audit/Form ID
</t>
    </r>
    <r>
      <rPr>
        <i/>
        <sz val="11"/>
        <color theme="1"/>
        <rFont val="Calibri"/>
        <family val="2"/>
        <scheme val="minor"/>
      </rPr>
      <t>(Per SAI Database)</t>
    </r>
  </si>
  <si>
    <t>This form is provided by Social Accountability International for use by accredited conformity assessment bodies (CABs). CABs are solely responsible for the contents of this form.</t>
  </si>
  <si>
    <t>The SA8000:2026 Audit Tool assists the audit team in collecting the information needed (rating responses, audit trail evidence/notes, and deviations/omissions) for the determination of audit findings and audit conclusions prior to the end of the audit or assessment activity (SAI Procedure 200 section 22 refers). The tool's 'Summary Data Record' tab also characterizes the auditee's performance numerically for future reference. Use of this tool is mandatory for all types of SA8000:2026 certification-related audits and follow-up assessment activities, however, (based on certification program plans and individual audit plans) rating of entries for every section and criterion is required only for initial (stage 2) and recertification audits. Further guidance on the use of the audit tool is given below.</t>
  </si>
  <si>
    <t>If “yes” to any of the above, explain required changes.</t>
  </si>
  <si>
    <t xml:space="preserve">Audit Team Leader </t>
  </si>
  <si>
    <t xml:space="preserve">Audit Team Member 1 </t>
  </si>
  <si>
    <t xml:space="preserve">Audit Team Member 2 </t>
  </si>
  <si>
    <t xml:space="preserve">Audit Team Member 3 </t>
  </si>
  <si>
    <t xml:space="preserve">Audit Team Member 4 </t>
  </si>
  <si>
    <t xml:space="preserve">Audit Team Member 5 </t>
  </si>
  <si>
    <t xml:space="preserve">Audit Team Member 6 </t>
  </si>
  <si>
    <r>
      <t xml:space="preserve">Auditee Scope Checked and verified by Audit Team Leader and Correct? </t>
    </r>
    <r>
      <rPr>
        <i/>
        <sz val="11"/>
        <color theme="1"/>
        <rFont val="Calibri"/>
        <family val="2"/>
        <scheme val="minor"/>
      </rPr>
      <t>(See Procedure 200 section 10)</t>
    </r>
    <r>
      <rPr>
        <sz val="11"/>
        <color theme="1"/>
        <rFont val="Calibri"/>
        <family val="2"/>
        <scheme val="minor"/>
      </rPr>
      <t>?</t>
    </r>
  </si>
  <si>
    <r>
      <t xml:space="preserve">Assigned Auditee Org. Sector Code Correct? </t>
    </r>
    <r>
      <rPr>
        <i/>
        <sz val="11"/>
        <color theme="1"/>
        <rFont val="Calibri"/>
        <family val="2"/>
        <scheme val="minor"/>
      </rPr>
      <t>(See Procedure 200 section 10)</t>
    </r>
    <r>
      <rPr>
        <sz val="11"/>
        <color theme="1"/>
        <rFont val="Calibri"/>
        <family val="2"/>
        <scheme val="minor"/>
      </rPr>
      <t>?</t>
    </r>
  </si>
  <si>
    <r>
      <t xml:space="preserve">Social Accountability International </t>
    </r>
    <r>
      <rPr>
        <sz val="11"/>
        <color theme="1"/>
        <rFont val="Aptos Narrow"/>
        <family val="2"/>
      </rPr>
      <t>©</t>
    </r>
    <r>
      <rPr>
        <sz val="11"/>
        <color theme="1"/>
        <rFont val="Calibri"/>
        <family val="2"/>
      </rPr>
      <t xml:space="preserve"> 2026</t>
    </r>
  </si>
  <si>
    <r>
      <rPr>
        <b/>
        <sz val="11"/>
        <color theme="1"/>
        <rFont val="Calibri"/>
        <family val="2"/>
        <scheme val="minor"/>
      </rPr>
      <t>Version 1.1 Published</t>
    </r>
    <r>
      <rPr>
        <sz val="11"/>
        <color theme="1"/>
        <rFont val="Calibri"/>
        <family val="2"/>
        <scheme val="minor"/>
      </rPr>
      <t xml:space="preserve">
Per feedback (AI) from Peter Scott and authorized by CL … 'Low incidence + high severity' Outcomes moved (AD) from DW Performance level 2 and DW 'Respect' Level 2 (to level 1)</t>
    </r>
  </si>
  <si>
    <t>Version 1.1: June 16, 2026</t>
  </si>
  <si>
    <t>Extreme deviation/omission observed (indicating, with respect to this criterion, adverse impacts of: (a) high incidence and high severity; (b) high incidence and moderate severity; (c) moderate incidence and high severity); and/or (d) low incidence and high severity).</t>
  </si>
  <si>
    <t xml:space="preserve">Significant deviation(s)/omission(s) observed (indicating, with respect to this criterion, adverse impacts of: (a) high incidence and low severity; and/or (b) moderate incidence and moderate severity). </t>
  </si>
  <si>
    <t>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t>
  </si>
  <si>
    <t>The organization minimally respects the rights of personnel enumerated in the principles. (typically resulting in, with respect to this clause, adverse impacts of: (a) high incidence and low severity; and/or (b) moderate incidence and moderate severity).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</si>
</sst>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3" x14ac:knownFonts="1">
    <font>
      <sz val="11"/>
      <color theme="1"/>
      <name val="Calibri"/>
      <family val="2"/>
      <scheme val="minor"/>
    </font>
    <font>
      <b/>
      <i/>
      <sz val="11"/>
      <color theme="1"/>
      <name val="Calibri"/>
      <family val="2"/>
      <scheme val="minor"/>
    </font>
    <font>
      <b/>
      <sz val="11"/>
      <color theme="1"/>
      <name val="Calibri"/>
      <family val="2"/>
      <scheme val="minor"/>
    </font>
    <font>
      <sz val="11"/>
      <color theme="1" tint="0.499984740745262"/>
      <name val="Calibri"/>
      <family val="2"/>
      <scheme val="minor"/>
    </font>
    <font>
      <b/>
      <i/>
      <sz val="11"/>
      <color theme="1" tint="0.499984740745262"/>
      <name val="Calibri"/>
      <family val="2"/>
      <scheme val="minor"/>
    </font>
    <font>
      <i/>
      <sz val="11"/>
      <color theme="1" tint="0.499984740745262"/>
      <name val="Calibri"/>
      <family val="2"/>
      <scheme val="minor"/>
    </font>
    <font>
      <b/>
      <sz val="11"/>
      <color theme="1" tint="0.499984740745262"/>
      <name val="Calibri"/>
      <family val="2"/>
      <scheme val="minor"/>
    </font>
    <font>
      <sz val="12"/>
      <color theme="1"/>
      <name val="Calibri"/>
      <family val="2"/>
      <scheme val="minor"/>
    </font>
    <font>
      <sz val="10"/>
      <color theme="1"/>
      <name val="Calibri"/>
      <family val="2"/>
      <scheme val="minor"/>
    </font>
    <font>
      <sz val="11"/>
      <name val="Calibri"/>
      <family val="2"/>
      <scheme val="minor"/>
    </font>
    <font>
      <sz val="11"/>
      <color theme="1" tint="4.9989318521683403E-2"/>
      <name val="Calibri"/>
      <family val="2"/>
      <scheme val="minor"/>
    </font>
    <font>
      <i/>
      <sz val="11"/>
      <color rgb="FF0070C0"/>
      <name val="Calibri"/>
      <family val="2"/>
      <scheme val="minor"/>
    </font>
    <font>
      <b/>
      <i/>
      <sz val="11"/>
      <color rgb="FF0070C0"/>
      <name val="Calibri"/>
      <family val="2"/>
      <scheme val="minor"/>
    </font>
    <font>
      <sz val="11"/>
      <color theme="0" tint="-0.499984740745262"/>
      <name val="Calibri"/>
      <family val="2"/>
      <scheme val="minor"/>
    </font>
    <font>
      <sz val="10"/>
      <color theme="0" tint="-0.499984740745262"/>
      <name val="Calibri"/>
      <family val="2"/>
      <scheme val="minor"/>
    </font>
    <font>
      <sz val="14"/>
      <color rgb="FF001D35"/>
      <name val="Courier New"/>
      <family val="3"/>
    </font>
    <font>
      <i/>
      <sz val="11"/>
      <color theme="0" tint="-0.499984740745262"/>
      <name val="Calibri"/>
      <family val="2"/>
      <scheme val="minor"/>
    </font>
    <font>
      <sz val="8"/>
      <name val="Calibri"/>
      <family val="2"/>
      <scheme val="minor"/>
    </font>
    <font>
      <sz val="8"/>
      <color theme="1"/>
      <name val="Calibri"/>
      <family val="2"/>
      <scheme val="minor"/>
    </font>
    <font>
      <sz val="11"/>
      <color theme="1"/>
      <name val="Calibri"/>
      <family val="2"/>
      <scheme val="minor"/>
    </font>
    <font>
      <sz val="8"/>
      <color theme="0" tint="-0.499984740745262"/>
      <name val="Calibri"/>
      <family val="2"/>
      <scheme val="minor"/>
    </font>
    <font>
      <b/>
      <i/>
      <sz val="11"/>
      <color theme="0" tint="-0.499984740745262"/>
      <name val="Calibri"/>
      <family val="2"/>
      <scheme val="minor"/>
    </font>
    <font>
      <b/>
      <sz val="11"/>
      <color theme="4" tint="-0.249977111117893"/>
      <name val="Calibri"/>
      <family val="2"/>
      <scheme val="minor"/>
    </font>
    <font>
      <u/>
      <sz val="11"/>
      <color theme="1"/>
      <name val="Calibri"/>
      <family val="2"/>
      <scheme val="minor"/>
    </font>
    <font>
      <b/>
      <sz val="11"/>
      <name val="Calibri"/>
      <family val="2"/>
      <scheme val="minor"/>
    </font>
    <font>
      <b/>
      <i/>
      <sz val="11"/>
      <name val="Calibri"/>
      <family val="2"/>
      <scheme val="minor"/>
    </font>
    <font>
      <sz val="11"/>
      <color theme="0"/>
      <name val="Calibri"/>
      <family val="2"/>
      <scheme val="minor"/>
    </font>
    <font>
      <b/>
      <sz val="12"/>
      <color theme="1"/>
      <name val="Calibri"/>
      <family val="2"/>
      <scheme val="minor"/>
    </font>
    <font>
      <sz val="11"/>
      <color rgb="FF000000"/>
      <name val="Calibri"/>
      <family val="2"/>
    </font>
    <font>
      <sz val="10"/>
      <color rgb="FF000000"/>
      <name val="Calibri"/>
      <family val="2"/>
    </font>
    <font>
      <i/>
      <sz val="11"/>
      <color theme="1"/>
      <name val="Calibri"/>
      <family val="2"/>
      <scheme val="minor"/>
    </font>
    <font>
      <b/>
      <i/>
      <sz val="11"/>
      <color rgb="FFC00000"/>
      <name val="Calibri"/>
      <family val="2"/>
      <scheme val="minor"/>
    </font>
    <font>
      <b/>
      <i/>
      <sz val="11"/>
      <color rgb="FFFF0000"/>
      <name val="Calibri"/>
      <family val="2"/>
      <scheme val="minor"/>
    </font>
    <font>
      <u/>
      <sz val="11"/>
      <color theme="10"/>
      <name val="Calibri"/>
      <family val="2"/>
      <scheme val="minor"/>
    </font>
    <font>
      <u/>
      <sz val="10"/>
      <color theme="10"/>
      <name val="Calibri"/>
      <family val="2"/>
      <scheme val="minor"/>
    </font>
    <font>
      <sz val="11"/>
      <color theme="1"/>
      <name val="Calibri"/>
      <family val="2"/>
    </font>
    <font>
      <i/>
      <sz val="11"/>
      <color rgb="FF000000"/>
      <name val="Calibri"/>
      <family val="2"/>
      <scheme val="minor"/>
    </font>
    <font>
      <strike/>
      <sz val="11"/>
      <color theme="1"/>
      <name val="Calibri"/>
      <family val="2"/>
      <scheme val="minor"/>
    </font>
    <font>
      <strike/>
      <sz val="11"/>
      <color rgb="FF000000"/>
      <name val="Calibri"/>
      <family val="2"/>
    </font>
    <font>
      <i/>
      <sz val="10"/>
      <name val="Calibri"/>
      <family val="2"/>
      <scheme val="minor"/>
    </font>
    <font>
      <sz val="10"/>
      <name val="Calibri"/>
      <family val="2"/>
      <scheme val="minor"/>
    </font>
    <font>
      <strike/>
      <sz val="12"/>
      <color theme="1"/>
      <name val="Calibri"/>
      <family val="2"/>
      <scheme val="minor"/>
    </font>
    <font>
      <strike/>
      <sz val="10"/>
      <color theme="1"/>
      <name val="Times New Roman"/>
      <family val="1"/>
    </font>
    <font>
      <strike/>
      <sz val="12"/>
      <color theme="1"/>
      <name val="Aptos"/>
      <family val="2"/>
    </font>
    <font>
      <b/>
      <strike/>
      <sz val="11"/>
      <color theme="0" tint="-0.499984740745262"/>
      <name val="Calibri"/>
      <family val="2"/>
      <scheme val="minor"/>
    </font>
    <font>
      <strike/>
      <sz val="11"/>
      <color theme="0" tint="-0.499984740745262"/>
      <name val="Calibri"/>
      <family val="2"/>
      <scheme val="minor"/>
    </font>
    <font>
      <strike/>
      <sz val="11"/>
      <color theme="0" tint="-0.499984740745262"/>
      <name val="Calibri"/>
      <family val="2"/>
    </font>
    <font>
      <sz val="11"/>
      <color rgb="FF000000"/>
      <name val="Calibri"/>
      <family val="2"/>
      <scheme val="minor"/>
    </font>
    <font>
      <i/>
      <sz val="11"/>
      <name val="Calibri"/>
      <family val="2"/>
      <scheme val="minor"/>
    </font>
    <font>
      <strike/>
      <sz val="11"/>
      <name val="Calibri"/>
      <family val="2"/>
      <scheme val="minor"/>
    </font>
    <font>
      <b/>
      <strike/>
      <sz val="11"/>
      <color theme="1"/>
      <name val="Calibri"/>
      <family val="2"/>
      <scheme val="minor"/>
    </font>
    <font>
      <strike/>
      <sz val="11"/>
      <color rgb="FFFF0000"/>
      <name val="Calibri"/>
      <family val="2"/>
      <scheme val="minor"/>
    </font>
    <font>
      <sz val="11"/>
      <color theme="1" tint="0.499984740745262"/>
      <name val="Calibri"/>
      <family val="2"/>
    </font>
    <font>
      <i/>
      <strike/>
      <sz val="11"/>
      <color theme="1"/>
      <name val="Calibri"/>
      <family val="2"/>
      <scheme val="minor"/>
    </font>
    <font>
      <i/>
      <strike/>
      <sz val="11"/>
      <color theme="1" tint="0.249977111117893"/>
      <name val="Calibri"/>
      <family val="2"/>
      <scheme val="minor"/>
    </font>
    <font>
      <strike/>
      <sz val="11"/>
      <color theme="1" tint="0.249977111117893"/>
      <name val="Calibri"/>
      <family val="2"/>
      <scheme val="minor"/>
    </font>
    <font>
      <b/>
      <i/>
      <strike/>
      <sz val="11"/>
      <color theme="1"/>
      <name val="Calibri"/>
      <family val="2"/>
      <scheme val="minor"/>
    </font>
    <font>
      <sz val="7"/>
      <color rgb="FF000000"/>
      <name val="Arial"/>
      <family val="2"/>
    </font>
    <font>
      <sz val="11"/>
      <color rgb="FF000000"/>
      <name val="Arial"/>
      <family val="2"/>
    </font>
    <font>
      <sz val="10"/>
      <color theme="1" tint="0.499984740745262"/>
      <name val="Calibri"/>
      <family val="2"/>
      <scheme val="minor"/>
    </font>
    <font>
      <b/>
      <i/>
      <sz val="11"/>
      <color theme="0" tint="-0.14999847407452621"/>
      <name val="Calibri"/>
      <family val="2"/>
      <scheme val="minor"/>
    </font>
    <font>
      <b/>
      <sz val="11"/>
      <color rgb="FFFF0000"/>
      <name val="Calibri"/>
      <family val="2"/>
      <scheme val="minor"/>
    </font>
    <font>
      <b/>
      <i/>
      <sz val="11"/>
      <color theme="9" tint="-0.499984740745262"/>
      <name val="Calibri"/>
      <family val="2"/>
      <scheme val="minor"/>
    </font>
    <font>
      <b/>
      <i/>
      <sz val="11"/>
      <color theme="0"/>
      <name val="Calibri"/>
      <family val="2"/>
      <scheme val="minor"/>
    </font>
    <font>
      <b/>
      <sz val="11"/>
      <color theme="0" tint="-0.249977111117893"/>
      <name val="Calibri"/>
      <family val="2"/>
      <scheme val="minor"/>
    </font>
    <font>
      <sz val="11"/>
      <color theme="0" tint="-0.249977111117893"/>
      <name val="Calibri"/>
      <family val="2"/>
      <scheme val="minor"/>
    </font>
    <font>
      <sz val="11"/>
      <color theme="1"/>
      <name val="Aptos"/>
      <family val="2"/>
    </font>
    <font>
      <b/>
      <sz val="14"/>
      <color theme="1"/>
      <name val="Calibri"/>
      <family val="2"/>
      <scheme val="minor"/>
    </font>
    <font>
      <i/>
      <u/>
      <sz val="11"/>
      <color theme="1"/>
      <name val="Calibri"/>
      <family val="2"/>
      <scheme val="minor"/>
    </font>
    <font>
      <b/>
      <sz val="16"/>
      <name val="Calibri"/>
      <family val="2"/>
      <scheme val="minor"/>
    </font>
    <font>
      <u/>
      <sz val="11"/>
      <name val="Calibri"/>
      <family val="2"/>
      <scheme val="minor"/>
    </font>
    <font>
      <i/>
      <sz val="12"/>
      <color theme="1"/>
      <name val="Aptos"/>
      <family val="2"/>
    </font>
    <font>
      <sz val="11"/>
      <color theme="1"/>
      <name val="Aptos Narrow"/>
      <family val="2"/>
    </font>
  </fonts>
  <fills count="23">
    <fill>
      <patternFill patternType="none"/>
    </fill>
    <fill>
      <patternFill patternType="gray125"/>
    </fill>
    <fill>
      <patternFill patternType="solid">
        <fgColor theme="1"/>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000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rgb="FFCC73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C00000"/>
        <bgColor indexed="64"/>
      </patternFill>
    </fill>
    <fill>
      <patternFill patternType="solid">
        <fgColor rgb="FFFFC000"/>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bottom/>
      <diagonal/>
    </border>
    <border>
      <left style="thin">
        <color theme="1" tint="0.499984740745262"/>
      </left>
      <right style="thin">
        <color indexed="64"/>
      </right>
      <top/>
      <bottom style="thin">
        <color theme="1"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0" tint="-0.499984740745262"/>
      </bottom>
      <diagonal/>
    </border>
    <border>
      <left/>
      <right/>
      <top style="thin">
        <color theme="1" tint="0.499984740745262"/>
      </top>
      <bottom style="thin">
        <color theme="0" tint="-0.499984740745262"/>
      </bottom>
      <diagonal/>
    </border>
    <border>
      <left/>
      <right style="thin">
        <color theme="1" tint="0.499984740745262"/>
      </right>
      <top style="thin">
        <color theme="1" tint="0.499984740745262"/>
      </top>
      <bottom style="thin">
        <color theme="0" tint="-0.499984740745262"/>
      </bottom>
      <diagonal/>
    </border>
    <border>
      <left/>
      <right/>
      <top/>
      <bottom style="thin">
        <color theme="0" tint="-0.499984740745262"/>
      </bottom>
      <diagonal/>
    </border>
    <border>
      <left style="thin">
        <color theme="1" tint="0.499984740745262"/>
      </left>
      <right/>
      <top/>
      <bottom style="thin">
        <color theme="0" tint="-0.499984740745262"/>
      </bottom>
      <diagonal/>
    </border>
    <border>
      <left/>
      <right style="thin">
        <color indexed="64"/>
      </right>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auto="1"/>
      </right>
      <top style="thin">
        <color theme="1" tint="0.499984740745262"/>
      </top>
      <bottom style="thin">
        <color theme="1" tint="0.499984740745262"/>
      </bottom>
      <diagonal/>
    </border>
    <border>
      <left style="thin">
        <color indexed="64"/>
      </left>
      <right style="thin">
        <color auto="1"/>
      </right>
      <top/>
      <bottom style="thin">
        <color theme="1" tint="0.499984740745262"/>
      </bottom>
      <diagonal/>
    </border>
    <border>
      <left style="thin">
        <color theme="1" tint="0.499984740745262"/>
      </left>
      <right/>
      <top style="thin">
        <color theme="1" tint="0.499984740745262"/>
      </top>
      <bottom/>
      <diagonal/>
    </border>
    <border>
      <left/>
      <right style="thin">
        <color indexed="64"/>
      </right>
      <top style="thin">
        <color theme="1" tint="0.499984740745262"/>
      </top>
      <bottom/>
      <diagonal/>
    </border>
    <border>
      <left/>
      <right style="thin">
        <color indexed="64"/>
      </right>
      <top/>
      <bottom style="thin">
        <color theme="1" tint="0.499984740745262"/>
      </bottom>
      <diagonal/>
    </border>
    <border>
      <left style="thin">
        <color indexed="64"/>
      </left>
      <right/>
      <top/>
      <bottom style="thin">
        <color theme="1" tint="0.499984740745262"/>
      </bottom>
      <diagonal/>
    </border>
    <border>
      <left style="thin">
        <color theme="1" tint="0.499984740745262"/>
      </left>
      <right style="thin">
        <color indexed="64"/>
      </right>
      <top style="thin">
        <color indexed="64"/>
      </top>
      <bottom style="thin">
        <color indexed="64"/>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2" tint="-0.499984740745262"/>
      </left>
      <right/>
      <top/>
      <bottom style="thin">
        <color theme="2" tint="-0.499984740745262"/>
      </bottom>
      <diagonal/>
    </border>
  </borders>
  <cellStyleXfs count="3">
    <xf numFmtId="0" fontId="0" fillId="0" borderId="0"/>
    <xf numFmtId="9" fontId="19" fillId="0" borderId="0" applyFont="0" applyFill="0" applyBorder="0" applyAlignment="0" applyProtection="0"/>
    <xf numFmtId="0" fontId="33" fillId="0" borderId="0" applyNumberFormat="0" applyFill="0" applyBorder="0" applyAlignment="0" applyProtection="0"/>
  </cellStyleXfs>
  <cellXfs count="948">
    <xf numFmtId="0" fontId="0" fillId="0" borderId="0" xfId="0"/>
    <xf numFmtId="0" fontId="0" fillId="0" borderId="0" xfId="0" applyAlignment="1">
      <alignment wrapText="1"/>
    </xf>
    <xf numFmtId="0" fontId="0" fillId="0" borderId="0" xfId="0" applyAlignment="1">
      <alignment horizontal="center" vertical="center"/>
    </xf>
    <xf numFmtId="0" fontId="0" fillId="0" borderId="0" xfId="0" applyAlignment="1">
      <alignment horizontal="left" vertical="center" wrapText="1"/>
    </xf>
    <xf numFmtId="0" fontId="1" fillId="0" borderId="0" xfId="0" applyFont="1" applyAlignment="1">
      <alignment wrapText="1"/>
    </xf>
    <xf numFmtId="0" fontId="0" fillId="0" borderId="0" xfId="0" applyAlignment="1">
      <alignment horizontal="center"/>
    </xf>
    <xf numFmtId="0" fontId="0" fillId="0" borderId="0" xfId="0" applyAlignment="1">
      <alignment horizontal="left"/>
    </xf>
    <xf numFmtId="0" fontId="0" fillId="2" borderId="0" xfId="0" applyFill="1" applyAlignment="1">
      <alignment horizontal="center" vertical="center"/>
    </xf>
    <xf numFmtId="0" fontId="0" fillId="2" borderId="0" xfId="0" applyFill="1"/>
    <xf numFmtId="0" fontId="0" fillId="2" borderId="0" xfId="0" applyFill="1" applyAlignment="1">
      <alignment wrapText="1"/>
    </xf>
    <xf numFmtId="0" fontId="0" fillId="2" borderId="0" xfId="0" applyFill="1" applyAlignment="1">
      <alignment horizontal="left" vertical="center" wrapText="1"/>
    </xf>
    <xf numFmtId="0" fontId="2" fillId="0" borderId="0" xfId="0" applyFont="1"/>
    <xf numFmtId="0" fontId="2" fillId="0" borderId="0" xfId="0" applyFont="1" applyAlignment="1">
      <alignment horizontal="left" vertical="center" wrapText="1"/>
    </xf>
    <xf numFmtId="0" fontId="2" fillId="0" borderId="0" xfId="0" applyFont="1" applyAlignment="1">
      <alignment horizontal="left"/>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xf numFmtId="0" fontId="3" fillId="0" borderId="0" xfId="0" applyFont="1" applyAlignment="1">
      <alignment horizontal="center"/>
    </xf>
    <xf numFmtId="0" fontId="6" fillId="0" borderId="0" xfId="0" applyFont="1"/>
    <xf numFmtId="0" fontId="4" fillId="0" borderId="0" xfId="0" applyFont="1" applyAlignment="1">
      <alignment horizontal="left" vertical="center" wrapText="1"/>
    </xf>
    <xf numFmtId="0" fontId="5" fillId="0" borderId="0" xfId="0" applyFont="1" applyAlignment="1">
      <alignment horizontal="left"/>
    </xf>
    <xf numFmtId="0" fontId="0" fillId="0" borderId="1" xfId="0" applyBorder="1"/>
    <xf numFmtId="0" fontId="0" fillId="0" borderId="2" xfId="0" applyBorder="1"/>
    <xf numFmtId="0" fontId="0" fillId="0" borderId="3" xfId="0" applyBorder="1"/>
    <xf numFmtId="0" fontId="0" fillId="0" borderId="0" xfId="0" applyAlignment="1">
      <alignment horizontal="left" vertical="center"/>
    </xf>
    <xf numFmtId="0" fontId="3" fillId="0" borderId="0" xfId="0" applyFont="1" applyAlignment="1">
      <alignment wrapText="1"/>
    </xf>
    <xf numFmtId="0" fontId="0" fillId="2" borderId="0" xfId="0" applyFill="1" applyAlignment="1">
      <alignment horizontal="left"/>
    </xf>
    <xf numFmtId="0" fontId="3" fillId="0" borderId="0" xfId="0" applyFont="1" applyAlignment="1">
      <alignment horizontal="left"/>
    </xf>
    <xf numFmtId="0" fontId="8" fillId="6" borderId="6" xfId="0" applyFont="1" applyFill="1" applyBorder="1" applyAlignment="1" applyProtection="1">
      <alignment horizontal="center" vertical="center" wrapText="1"/>
      <protection locked="0"/>
    </xf>
    <xf numFmtId="0" fontId="0" fillId="0" borderId="6" xfId="0" applyBorder="1"/>
    <xf numFmtId="0" fontId="9" fillId="0" borderId="0" xfId="0" applyFont="1"/>
    <xf numFmtId="0" fontId="11" fillId="0" borderId="0" xfId="0" applyFont="1"/>
    <xf numFmtId="0" fontId="0" fillId="0" borderId="7" xfId="0" applyBorder="1"/>
    <xf numFmtId="0" fontId="0" fillId="0" borderId="8" xfId="0" applyBorder="1"/>
    <xf numFmtId="0" fontId="0" fillId="0" borderId="10" xfId="0" applyBorder="1"/>
    <xf numFmtId="0" fontId="0" fillId="0" borderId="12" xfId="0" applyBorder="1"/>
    <xf numFmtId="0" fontId="0" fillId="0" borderId="13" xfId="0" applyBorder="1"/>
    <xf numFmtId="0" fontId="2" fillId="8" borderId="11" xfId="0" applyFont="1" applyFill="1" applyBorder="1"/>
    <xf numFmtId="0" fontId="0" fillId="0" borderId="0" xfId="0" applyAlignment="1">
      <alignment horizontal="center" vertical="top"/>
    </xf>
    <xf numFmtId="0" fontId="0" fillId="0" borderId="1" xfId="0" applyBorder="1" applyAlignment="1">
      <alignment horizontal="center" vertical="center"/>
    </xf>
    <xf numFmtId="0" fontId="0" fillId="0" borderId="6" xfId="0" applyBorder="1" applyAlignment="1">
      <alignment horizontal="center" vertical="center"/>
    </xf>
    <xf numFmtId="0" fontId="13" fillId="0" borderId="0" xfId="0" applyFont="1" applyAlignment="1">
      <alignment horizontal="center" vertical="center"/>
    </xf>
    <xf numFmtId="0" fontId="13" fillId="0" borderId="0" xfId="0" applyFont="1"/>
    <xf numFmtId="0" fontId="16" fillId="0" borderId="0" xfId="0" applyFont="1" applyAlignment="1">
      <alignment horizontal="right"/>
    </xf>
    <xf numFmtId="9" fontId="0" fillId="0" borderId="0" xfId="1" applyFont="1" applyFill="1" applyBorder="1" applyAlignment="1">
      <alignment horizontal="center" vertical="center"/>
    </xf>
    <xf numFmtId="9" fontId="14" fillId="0" borderId="0" xfId="1" applyFont="1" applyFill="1" applyBorder="1" applyAlignment="1" applyProtection="1">
      <alignment horizontal="center" vertical="center" wrapText="1"/>
      <protection locked="0"/>
    </xf>
    <xf numFmtId="0" fontId="0" fillId="0" borderId="9" xfId="0" applyBorder="1"/>
    <xf numFmtId="0" fontId="0" fillId="0" borderId="14" xfId="0" applyBorder="1"/>
    <xf numFmtId="0" fontId="2" fillId="3" borderId="11" xfId="0" applyFont="1" applyFill="1" applyBorder="1" applyAlignment="1">
      <alignment horizontal="left" vertical="center"/>
    </xf>
    <xf numFmtId="0" fontId="0" fillId="3" borderId="12" xfId="0" applyFill="1" applyBorder="1"/>
    <xf numFmtId="0" fontId="0" fillId="3" borderId="12" xfId="0" applyFill="1" applyBorder="1" applyAlignment="1">
      <alignment horizontal="center" vertical="center"/>
    </xf>
    <xf numFmtId="0" fontId="0" fillId="3" borderId="12" xfId="0" applyFill="1" applyBorder="1" applyAlignment="1">
      <alignment wrapText="1"/>
    </xf>
    <xf numFmtId="0" fontId="0" fillId="3" borderId="12" xfId="0" applyFill="1" applyBorder="1" applyAlignment="1">
      <alignment horizontal="left"/>
    </xf>
    <xf numFmtId="0" fontId="1" fillId="0" borderId="15" xfId="0" applyFont="1" applyBorder="1" applyAlignment="1">
      <alignment wrapText="1"/>
    </xf>
    <xf numFmtId="0" fontId="1" fillId="0" borderId="16" xfId="0" applyFont="1" applyBorder="1" applyAlignment="1">
      <alignment wrapText="1"/>
    </xf>
    <xf numFmtId="0" fontId="1" fillId="0" borderId="16" xfId="0" applyFont="1" applyBorder="1" applyAlignment="1">
      <alignment horizontal="left" wrapText="1"/>
    </xf>
    <xf numFmtId="0" fontId="0" fillId="3" borderId="12" xfId="0" applyFill="1" applyBorder="1" applyAlignment="1">
      <alignment horizontal="left" vertical="center" wrapText="1"/>
    </xf>
    <xf numFmtId="0" fontId="1" fillId="0" borderId="15" xfId="0" applyFont="1" applyBorder="1" applyAlignment="1">
      <alignment horizontal="left" wrapText="1"/>
    </xf>
    <xf numFmtId="0" fontId="1" fillId="0" borderId="16" xfId="0" applyFont="1" applyBorder="1" applyAlignment="1">
      <alignment horizontal="left" vertical="center" wrapText="1"/>
    </xf>
    <xf numFmtId="0" fontId="1" fillId="0" borderId="17" xfId="0" applyFont="1" applyBorder="1" applyAlignment="1">
      <alignment horizontal="left" wrapText="1"/>
    </xf>
    <xf numFmtId="0" fontId="9" fillId="0" borderId="6" xfId="0" applyFont="1" applyBorder="1" applyAlignment="1">
      <alignment horizontal="center"/>
    </xf>
    <xf numFmtId="0" fontId="0" fillId="0" borderId="6" xfId="0"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wrapText="1"/>
    </xf>
    <xf numFmtId="0" fontId="9" fillId="0" borderId="0" xfId="0" applyFont="1" applyAlignment="1">
      <alignment horizontal="center" vertical="center"/>
    </xf>
    <xf numFmtId="0" fontId="0" fillId="0" borderId="0" xfId="0" applyProtection="1">
      <protection hidden="1"/>
    </xf>
    <xf numFmtId="0" fontId="0" fillId="5" borderId="0" xfId="0" applyFill="1" applyProtection="1">
      <protection hidden="1"/>
    </xf>
    <xf numFmtId="0" fontId="27" fillId="0" borderId="15" xfId="0" applyFont="1" applyBorder="1" applyProtection="1">
      <protection hidden="1"/>
    </xf>
    <xf numFmtId="0" fontId="7" fillId="0" borderId="16" xfId="0" applyFont="1" applyBorder="1" applyProtection="1">
      <protection hidden="1"/>
    </xf>
    <xf numFmtId="0" fontId="7" fillId="0" borderId="17" xfId="0" applyFont="1" applyBorder="1" applyProtection="1">
      <protection hidden="1"/>
    </xf>
    <xf numFmtId="0" fontId="27" fillId="0" borderId="16" xfId="0" applyFont="1" applyBorder="1" applyProtection="1">
      <protection hidden="1"/>
    </xf>
    <xf numFmtId="0" fontId="0" fillId="0" borderId="10" xfId="0" applyBorder="1" applyProtection="1">
      <protection hidden="1"/>
    </xf>
    <xf numFmtId="0" fontId="0" fillId="0" borderId="8" xfId="0" applyBorder="1" applyProtection="1">
      <protection hidden="1"/>
    </xf>
    <xf numFmtId="0" fontId="2" fillId="0" borderId="0" xfId="0" applyFont="1" applyAlignment="1" applyProtection="1">
      <alignment horizontal="center"/>
      <protection hidden="1"/>
    </xf>
    <xf numFmtId="0" fontId="0" fillId="0" borderId="0" xfId="0" applyAlignment="1" applyProtection="1">
      <alignment horizontal="left"/>
      <protection hidden="1"/>
    </xf>
    <xf numFmtId="0" fontId="9" fillId="0" borderId="0" xfId="0" applyFont="1" applyAlignment="1" applyProtection="1">
      <alignment horizontal="right" vertical="center"/>
      <protection hidden="1"/>
    </xf>
    <xf numFmtId="0" fontId="0" fillId="0" borderId="11" xfId="0" applyBorder="1" applyProtection="1">
      <protection hidden="1"/>
    </xf>
    <xf numFmtId="0" fontId="0" fillId="0" borderId="12" xfId="0" applyBorder="1" applyProtection="1">
      <protection hidden="1"/>
    </xf>
    <xf numFmtId="0" fontId="0" fillId="0" borderId="7" xfId="0" applyBorder="1" applyAlignment="1" applyProtection="1">
      <alignment horizontal="right"/>
      <protection hidden="1"/>
    </xf>
    <xf numFmtId="0" fontId="0" fillId="0" borderId="8" xfId="0" applyBorder="1" applyAlignment="1" applyProtection="1">
      <alignment horizontal="right"/>
      <protection hidden="1"/>
    </xf>
    <xf numFmtId="0" fontId="0" fillId="0" borderId="13" xfId="0" applyBorder="1" applyProtection="1">
      <protection hidden="1"/>
    </xf>
    <xf numFmtId="0" fontId="0" fillId="0" borderId="14" xfId="0" applyBorder="1" applyProtection="1">
      <protection hidden="1"/>
    </xf>
    <xf numFmtId="0" fontId="0" fillId="0" borderId="9" xfId="0" applyBorder="1" applyAlignment="1" applyProtection="1">
      <alignment horizontal="right"/>
      <protection hidden="1"/>
    </xf>
    <xf numFmtId="0" fontId="0" fillId="0" borderId="12" xfId="0" applyBorder="1" applyAlignment="1" applyProtection="1">
      <alignment horizontal="right"/>
      <protection hidden="1"/>
    </xf>
    <xf numFmtId="0" fontId="0" fillId="0" borderId="14" xfId="0" applyBorder="1" applyAlignment="1" applyProtection="1">
      <alignment horizontal="right"/>
      <protection hidden="1"/>
    </xf>
    <xf numFmtId="0" fontId="0" fillId="0" borderId="9" xfId="0" applyBorder="1" applyProtection="1">
      <protection hidden="1"/>
    </xf>
    <xf numFmtId="0" fontId="0" fillId="0" borderId="0" xfId="0" applyAlignment="1" applyProtection="1">
      <alignment horizontal="right"/>
      <protection hidden="1"/>
    </xf>
    <xf numFmtId="0" fontId="0" fillId="0" borderId="11" xfId="0" applyBorder="1" applyAlignment="1" applyProtection="1">
      <alignment horizontal="right"/>
      <protection hidden="1"/>
    </xf>
    <xf numFmtId="0" fontId="0" fillId="0" borderId="2" xfId="0" applyBorder="1" applyProtection="1">
      <protection hidden="1"/>
    </xf>
    <xf numFmtId="0" fontId="0" fillId="0" borderId="13" xfId="0" applyBorder="1" applyAlignment="1" applyProtection="1">
      <alignment horizontal="right"/>
      <protection hidden="1"/>
    </xf>
    <xf numFmtId="0" fontId="22" fillId="0" borderId="0" xfId="0" applyFont="1" applyProtection="1">
      <protection hidden="1"/>
    </xf>
    <xf numFmtId="0" fontId="22" fillId="0" borderId="0" xfId="0" applyFont="1" applyAlignment="1" applyProtection="1">
      <alignment horizontal="center"/>
      <protection hidden="1"/>
    </xf>
    <xf numFmtId="0" fontId="0" fillId="9" borderId="0" xfId="0" applyFill="1" applyProtection="1">
      <protection hidden="1"/>
    </xf>
    <xf numFmtId="0" fontId="0" fillId="9" borderId="9" xfId="0" applyFill="1" applyBorder="1" applyProtection="1">
      <protection hidden="1"/>
    </xf>
    <xf numFmtId="0" fontId="0" fillId="9" borderId="0" xfId="0" applyFill="1" applyAlignment="1" applyProtection="1">
      <alignment wrapText="1"/>
      <protection hidden="1"/>
    </xf>
    <xf numFmtId="0" fontId="0" fillId="9" borderId="10" xfId="0" applyFill="1" applyBorder="1" applyAlignment="1" applyProtection="1">
      <alignment horizontal="center" vertical="center"/>
      <protection hidden="1"/>
    </xf>
    <xf numFmtId="0" fontId="0" fillId="9" borderId="1" xfId="0" applyFill="1" applyBorder="1" applyAlignment="1" applyProtection="1">
      <alignment horizontal="center"/>
      <protection hidden="1"/>
    </xf>
    <xf numFmtId="0" fontId="0" fillId="9" borderId="0" xfId="0" applyFill="1" applyAlignment="1" applyProtection="1">
      <alignment horizontal="left"/>
      <protection hidden="1"/>
    </xf>
    <xf numFmtId="0" fontId="0" fillId="9" borderId="2" xfId="0" applyFill="1" applyBorder="1" applyAlignment="1" applyProtection="1">
      <alignment horizontal="center"/>
      <protection hidden="1"/>
    </xf>
    <xf numFmtId="0" fontId="0" fillId="9" borderId="0" xfId="0" applyFill="1" applyAlignment="1" applyProtection="1">
      <alignment horizontal="left" vertical="center"/>
      <protection hidden="1"/>
    </xf>
    <xf numFmtId="0" fontId="0" fillId="9" borderId="13" xfId="0" applyFill="1" applyBorder="1" applyAlignment="1" applyProtection="1">
      <alignment horizontal="center" vertical="center"/>
      <protection hidden="1"/>
    </xf>
    <xf numFmtId="0" fontId="0" fillId="9" borderId="15" xfId="0" applyFill="1" applyBorder="1" applyProtection="1">
      <protection hidden="1"/>
    </xf>
    <xf numFmtId="0" fontId="0" fillId="9" borderId="17" xfId="0" applyFill="1" applyBorder="1" applyProtection="1">
      <protection hidden="1"/>
    </xf>
    <xf numFmtId="0" fontId="7" fillId="0" borderId="0" xfId="0" applyFont="1" applyProtection="1">
      <protection hidden="1"/>
    </xf>
    <xf numFmtId="0" fontId="18" fillId="0" borderId="0" xfId="0" applyFont="1" applyAlignment="1" applyProtection="1">
      <alignment wrapText="1"/>
      <protection hidden="1"/>
    </xf>
    <xf numFmtId="0" fontId="18" fillId="0" borderId="0" xfId="0" applyFont="1" applyProtection="1">
      <protection hidden="1"/>
    </xf>
    <xf numFmtId="0" fontId="0" fillId="0" borderId="15" xfId="0" applyBorder="1" applyProtection="1">
      <protection hidden="1"/>
    </xf>
    <xf numFmtId="0" fontId="0" fillId="0" borderId="16" xfId="0" applyBorder="1" applyProtection="1">
      <protection hidden="1"/>
    </xf>
    <xf numFmtId="0" fontId="0" fillId="0" borderId="6" xfId="0" applyBorder="1" applyProtection="1">
      <protection hidden="1"/>
    </xf>
    <xf numFmtId="0" fontId="0" fillId="0" borderId="6" xfId="0" applyBorder="1" applyAlignment="1" applyProtection="1">
      <alignment horizontal="right"/>
      <protection hidden="1"/>
    </xf>
    <xf numFmtId="0" fontId="0" fillId="0" borderId="9" xfId="0" applyBorder="1" applyAlignment="1" applyProtection="1">
      <alignment horizontal="center"/>
      <protection hidden="1"/>
    </xf>
    <xf numFmtId="2" fontId="0" fillId="0" borderId="0" xfId="0" applyNumberFormat="1" applyAlignment="1" applyProtection="1">
      <alignment horizontal="center"/>
      <protection hidden="1"/>
    </xf>
    <xf numFmtId="2" fontId="7" fillId="0" borderId="0" xfId="0" applyNumberFormat="1" applyFont="1" applyAlignment="1" applyProtection="1">
      <alignment horizontal="center"/>
      <protection hidden="1"/>
    </xf>
    <xf numFmtId="0" fontId="0" fillId="9" borderId="6" xfId="0" applyFill="1" applyBorder="1" applyProtection="1">
      <protection hidden="1"/>
    </xf>
    <xf numFmtId="0" fontId="0" fillId="9" borderId="16" xfId="0" applyFill="1" applyBorder="1" applyProtection="1">
      <protection hidden="1"/>
    </xf>
    <xf numFmtId="2" fontId="13" fillId="0" borderId="0" xfId="0" applyNumberFormat="1" applyFont="1" applyAlignment="1" applyProtection="1">
      <alignment horizontal="center"/>
      <protection hidden="1"/>
    </xf>
    <xf numFmtId="0" fontId="20" fillId="0" borderId="0" xfId="0" applyFont="1" applyProtection="1">
      <protection hidden="1"/>
    </xf>
    <xf numFmtId="0" fontId="13" fillId="0" borderId="0" xfId="0" applyFont="1" applyProtection="1">
      <protection hidden="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0" xfId="0" applyAlignment="1" applyProtection="1">
      <alignment horizontal="left" vertical="center"/>
      <protection hidden="1"/>
    </xf>
    <xf numFmtId="0" fontId="28" fillId="0" borderId="0" xfId="0" applyFont="1" applyAlignment="1">
      <alignment vertical="center"/>
    </xf>
    <xf numFmtId="0" fontId="29" fillId="0" borderId="0" xfId="0" applyFont="1" applyAlignment="1">
      <alignment vertical="center"/>
    </xf>
    <xf numFmtId="0" fontId="9" fillId="0" borderId="0" xfId="0" applyFont="1" applyAlignment="1">
      <alignment horizontal="left" vertical="center"/>
    </xf>
    <xf numFmtId="0" fontId="2" fillId="0" borderId="11" xfId="0" applyFont="1" applyBorder="1"/>
    <xf numFmtId="0" fontId="13" fillId="9" borderId="0" xfId="0" applyFont="1" applyFill="1"/>
    <xf numFmtId="0" fontId="13" fillId="5" borderId="0" xfId="0" applyFont="1" applyFill="1"/>
    <xf numFmtId="0" fontId="9" fillId="5" borderId="0" xfId="0" applyFont="1" applyFill="1"/>
    <xf numFmtId="0" fontId="0" fillId="0" borderId="6" xfId="0" applyBorder="1" applyAlignment="1" applyProtection="1">
      <alignment horizontal="left" vertical="center" wrapText="1"/>
      <protection locked="0"/>
    </xf>
    <xf numFmtId="0" fontId="2" fillId="0" borderId="0" xfId="0" applyFont="1" applyAlignment="1">
      <alignment wrapText="1"/>
    </xf>
    <xf numFmtId="0" fontId="9"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0" fillId="0" borderId="10" xfId="0" applyBorder="1" applyAlignment="1" applyProtection="1">
      <alignment horizontal="left"/>
      <protection hidden="1"/>
    </xf>
    <xf numFmtId="0" fontId="0" fillId="0" borderId="13" xfId="0" applyBorder="1" applyAlignment="1" applyProtection="1">
      <alignment horizontal="left"/>
      <protection hidden="1"/>
    </xf>
    <xf numFmtId="0" fontId="0" fillId="0" borderId="3" xfId="0" applyBorder="1" applyAlignment="1" applyProtection="1">
      <alignment horizontal="center"/>
      <protection hidden="1"/>
    </xf>
    <xf numFmtId="0" fontId="0" fillId="2" borderId="0" xfId="0" applyFill="1" applyAlignment="1">
      <alignment horizontal="left" vertical="center"/>
    </xf>
    <xf numFmtId="0" fontId="3" fillId="0" borderId="0" xfId="0" applyFont="1" applyAlignment="1">
      <alignment horizontal="left" vertical="center"/>
    </xf>
    <xf numFmtId="0" fontId="0" fillId="3" borderId="7" xfId="0" applyFill="1" applyBorder="1" applyAlignment="1">
      <alignment horizontal="left" vertical="center" wrapText="1"/>
    </xf>
    <xf numFmtId="0" fontId="13"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wrapText="1"/>
    </xf>
    <xf numFmtId="0" fontId="10" fillId="0" borderId="0" xfId="0" applyFont="1" applyAlignment="1">
      <alignment horizontal="left" vertical="center" wrapText="1"/>
    </xf>
    <xf numFmtId="0" fontId="0" fillId="6" borderId="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 fillId="0" borderId="10" xfId="0" applyFont="1" applyBorder="1" applyAlignment="1">
      <alignment wrapText="1"/>
    </xf>
    <xf numFmtId="0" fontId="1" fillId="0" borderId="8" xfId="0" applyFont="1" applyBorder="1" applyAlignment="1">
      <alignment horizontal="left" wrapText="1"/>
    </xf>
    <xf numFmtId="0" fontId="0" fillId="0" borderId="1" xfId="0" applyBorder="1" applyAlignment="1" applyProtection="1">
      <alignment horizontal="center"/>
      <protection hidden="1"/>
    </xf>
    <xf numFmtId="0" fontId="0" fillId="0" borderId="0" xfId="0" applyAlignment="1" applyProtection="1">
      <alignment horizontal="center"/>
      <protection hidden="1"/>
    </xf>
    <xf numFmtId="0" fontId="27" fillId="0" borderId="0" xfId="0" applyFont="1" applyProtection="1">
      <protection hidden="1"/>
    </xf>
    <xf numFmtId="0" fontId="0" fillId="0" borderId="0" xfId="0" applyAlignment="1" applyProtection="1">
      <alignment vertical="center"/>
      <protection hidden="1"/>
    </xf>
    <xf numFmtId="0" fontId="7" fillId="0" borderId="0" xfId="0" applyFont="1" applyAlignment="1" applyProtection="1">
      <alignment wrapText="1"/>
      <protection hidden="1"/>
    </xf>
    <xf numFmtId="0" fontId="16" fillId="0" borderId="0" xfId="0" applyFont="1" applyAlignment="1" applyProtection="1">
      <alignment horizontal="center" vertical="center"/>
      <protection hidden="1"/>
    </xf>
    <xf numFmtId="0" fontId="13" fillId="0" borderId="0" xfId="0" applyFont="1" applyAlignment="1" applyProtection="1">
      <alignment horizontal="right"/>
      <protection hidden="1"/>
    </xf>
    <xf numFmtId="0" fontId="13" fillId="0" borderId="0" xfId="0" applyFont="1" applyAlignment="1" applyProtection="1">
      <alignment horizontal="center"/>
      <protection hidden="1"/>
    </xf>
    <xf numFmtId="0" fontId="0" fillId="0" borderId="0" xfId="0" applyAlignment="1" applyProtection="1">
      <alignment wrapText="1"/>
      <protection hidden="1"/>
    </xf>
    <xf numFmtId="0" fontId="0" fillId="9" borderId="0" xfId="0" applyFill="1" applyAlignment="1" applyProtection="1">
      <alignment horizontal="right"/>
      <protection hidden="1"/>
    </xf>
    <xf numFmtId="2" fontId="0" fillId="9" borderId="0" xfId="0" applyNumberFormat="1" applyFill="1" applyAlignment="1" applyProtection="1">
      <alignment horizontal="center"/>
      <protection hidden="1"/>
    </xf>
    <xf numFmtId="0" fontId="0" fillId="0" borderId="8" xfId="0" applyBorder="1" applyAlignment="1" applyProtection="1">
      <alignment horizontal="center"/>
      <protection hidden="1"/>
    </xf>
    <xf numFmtId="0" fontId="18" fillId="0" borderId="10" xfId="0" applyFont="1" applyBorder="1" applyAlignment="1" applyProtection="1">
      <alignment vertical="center" wrapText="1"/>
      <protection hidden="1"/>
    </xf>
    <xf numFmtId="0" fontId="18" fillId="0" borderId="0" xfId="0" applyFont="1" applyAlignment="1" applyProtection="1">
      <alignment vertical="center" wrapText="1"/>
      <protection hidden="1"/>
    </xf>
    <xf numFmtId="0" fontId="18" fillId="0" borderId="8" xfId="0" applyFont="1" applyBorder="1" applyAlignment="1" applyProtection="1">
      <alignment vertical="center" wrapText="1"/>
      <protection hidden="1"/>
    </xf>
    <xf numFmtId="0" fontId="0" fillId="0" borderId="10" xfId="0" applyBorder="1" applyAlignment="1" applyProtection="1">
      <alignment vertical="center"/>
      <protection hidden="1"/>
    </xf>
    <xf numFmtId="0" fontId="18" fillId="0" borderId="0" xfId="0" applyFont="1" applyAlignment="1" applyProtection="1">
      <alignment horizontal="center" wrapText="1"/>
      <protection hidden="1"/>
    </xf>
    <xf numFmtId="0" fontId="18" fillId="0" borderId="8" xfId="0" applyFont="1" applyBorder="1" applyAlignment="1" applyProtection="1">
      <alignment horizontal="center" wrapText="1"/>
      <protection hidden="1"/>
    </xf>
    <xf numFmtId="0" fontId="18" fillId="0" borderId="10" xfId="0" applyFont="1" applyBorder="1" applyAlignment="1" applyProtection="1">
      <alignment horizontal="center" wrapText="1"/>
      <protection hidden="1"/>
    </xf>
    <xf numFmtId="0" fontId="18" fillId="0" borderId="0" xfId="0" applyFont="1" applyAlignment="1" applyProtection="1">
      <alignment horizontal="center" vertical="center" wrapText="1"/>
      <protection hidden="1"/>
    </xf>
    <xf numFmtId="0" fontId="18" fillId="0" borderId="8" xfId="0" applyFont="1" applyBorder="1" applyAlignment="1" applyProtection="1">
      <alignment horizontal="center" vertical="center" wrapText="1"/>
      <protection hidden="1"/>
    </xf>
    <xf numFmtId="0" fontId="18" fillId="0" borderId="11" xfId="0" applyFont="1" applyBorder="1" applyAlignment="1" applyProtection="1">
      <alignment horizontal="center" wrapText="1"/>
      <protection hidden="1"/>
    </xf>
    <xf numFmtId="0" fontId="18" fillId="0" borderId="12" xfId="0" applyFont="1" applyBorder="1" applyAlignment="1" applyProtection="1">
      <alignment horizontal="center" wrapText="1"/>
      <protection hidden="1"/>
    </xf>
    <xf numFmtId="0" fontId="18" fillId="0" borderId="10" xfId="0" applyFont="1" applyBorder="1" applyAlignment="1" applyProtection="1">
      <alignment horizontal="center" vertical="center" wrapText="1"/>
      <protection hidden="1"/>
    </xf>
    <xf numFmtId="0" fontId="0" fillId="9" borderId="11" xfId="0" applyFill="1" applyBorder="1" applyAlignment="1" applyProtection="1">
      <alignment horizontal="center" vertical="center"/>
      <protection hidden="1"/>
    </xf>
    <xf numFmtId="0" fontId="0" fillId="9" borderId="7" xfId="0" applyFill="1" applyBorder="1" applyAlignment="1" applyProtection="1">
      <alignment horizontal="right" vertical="center"/>
      <protection hidden="1"/>
    </xf>
    <xf numFmtId="0" fontId="0" fillId="9" borderId="1" xfId="0" applyFill="1" applyBorder="1" applyAlignment="1" applyProtection="1">
      <alignment horizontal="center" vertical="center"/>
      <protection hidden="1"/>
    </xf>
    <xf numFmtId="0" fontId="0" fillId="9" borderId="2" xfId="0" applyFill="1" applyBorder="1" applyAlignment="1" applyProtection="1">
      <alignment horizontal="center" vertical="center"/>
      <protection hidden="1"/>
    </xf>
    <xf numFmtId="0" fontId="0" fillId="9" borderId="6" xfId="0" applyFill="1" applyBorder="1" applyAlignment="1" applyProtection="1">
      <alignment horizontal="center" vertical="center"/>
      <protection hidden="1"/>
    </xf>
    <xf numFmtId="0" fontId="0" fillId="0" borderId="11" xfId="0" applyBorder="1" applyAlignment="1" applyProtection="1">
      <alignment horizontal="center"/>
      <protection hidden="1"/>
    </xf>
    <xf numFmtId="0" fontId="0" fillId="0" borderId="7"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2" xfId="0" applyBorder="1" applyAlignment="1" applyProtection="1">
      <alignment vertical="center"/>
      <protection hidden="1"/>
    </xf>
    <xf numFmtId="0" fontId="0" fillId="0" borderId="14" xfId="0" applyBorder="1" applyAlignment="1" applyProtection="1">
      <alignment vertical="center"/>
      <protection hidden="1"/>
    </xf>
    <xf numFmtId="0" fontId="0" fillId="0" borderId="7" xfId="0"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8" fillId="9" borderId="12" xfId="0" applyFont="1" applyFill="1" applyBorder="1" applyProtection="1">
      <protection hidden="1"/>
    </xf>
    <xf numFmtId="2" fontId="8" fillId="9" borderId="7" xfId="0" applyNumberFormat="1" applyFont="1" applyFill="1" applyBorder="1" applyProtection="1">
      <protection hidden="1"/>
    </xf>
    <xf numFmtId="0" fontId="8" fillId="9" borderId="0" xfId="0" applyFont="1" applyFill="1" applyProtection="1">
      <protection hidden="1"/>
    </xf>
    <xf numFmtId="2" fontId="8" fillId="9" borderId="8" xfId="0" applyNumberFormat="1" applyFont="1" applyFill="1" applyBorder="1" applyProtection="1">
      <protection hidden="1"/>
    </xf>
    <xf numFmtId="0" fontId="8" fillId="9" borderId="14" xfId="0" applyFont="1" applyFill="1" applyBorder="1" applyProtection="1">
      <protection hidden="1"/>
    </xf>
    <xf numFmtId="2" fontId="8" fillId="9" borderId="9" xfId="0" applyNumberFormat="1" applyFont="1" applyFill="1" applyBorder="1" applyProtection="1">
      <protection hidden="1"/>
    </xf>
    <xf numFmtId="0" fontId="0" fillId="9" borderId="1" xfId="0" applyFill="1" applyBorder="1" applyProtection="1">
      <protection hidden="1"/>
    </xf>
    <xf numFmtId="0" fontId="0" fillId="9" borderId="2" xfId="0" applyFill="1" applyBorder="1" applyProtection="1">
      <protection hidden="1"/>
    </xf>
    <xf numFmtId="0" fontId="0" fillId="9" borderId="3" xfId="0" applyFill="1" applyBorder="1" applyProtection="1">
      <protection hidden="1"/>
    </xf>
    <xf numFmtId="0" fontId="0" fillId="9" borderId="12" xfId="0" applyFill="1" applyBorder="1" applyAlignment="1" applyProtection="1">
      <alignment horizontal="left"/>
      <protection hidden="1"/>
    </xf>
    <xf numFmtId="0" fontId="0" fillId="9" borderId="14" xfId="0" applyFill="1" applyBorder="1" applyAlignment="1" applyProtection="1">
      <alignment horizontal="left"/>
      <protection hidden="1"/>
    </xf>
    <xf numFmtId="0" fontId="0" fillId="9" borderId="0" xfId="0" applyFill="1" applyAlignment="1" applyProtection="1">
      <alignment horizontal="right" wrapText="1"/>
      <protection hidden="1"/>
    </xf>
    <xf numFmtId="0" fontId="2" fillId="9" borderId="10" xfId="0" applyFont="1" applyFill="1" applyBorder="1" applyAlignment="1" applyProtection="1">
      <alignment horizontal="center"/>
      <protection hidden="1"/>
    </xf>
    <xf numFmtId="0" fontId="0" fillId="9" borderId="0" xfId="0" applyFill="1" applyAlignment="1" applyProtection="1">
      <alignment horizontal="center" vertical="center"/>
      <protection hidden="1"/>
    </xf>
    <xf numFmtId="0" fontId="0" fillId="9" borderId="12" xfId="0" applyFill="1" applyBorder="1" applyProtection="1">
      <protection hidden="1"/>
    </xf>
    <xf numFmtId="0" fontId="7" fillId="9" borderId="14" xfId="0" applyFont="1" applyFill="1" applyBorder="1" applyProtection="1">
      <protection hidden="1"/>
    </xf>
    <xf numFmtId="0" fontId="13" fillId="9" borderId="0" xfId="0" applyFont="1" applyFill="1" applyProtection="1">
      <protection hidden="1"/>
    </xf>
    <xf numFmtId="0" fontId="2" fillId="9" borderId="6" xfId="0" applyFont="1" applyFill="1" applyBorder="1" applyAlignment="1" applyProtection="1">
      <alignment horizontal="center"/>
      <protection hidden="1"/>
    </xf>
    <xf numFmtId="9" fontId="0" fillId="9" borderId="0" xfId="0" applyNumberFormat="1" applyFill="1" applyAlignment="1" applyProtection="1">
      <alignment horizontal="center"/>
      <protection hidden="1"/>
    </xf>
    <xf numFmtId="0" fontId="2" fillId="9" borderId="1" xfId="0" applyFont="1" applyFill="1" applyBorder="1" applyAlignment="1" applyProtection="1">
      <alignment horizontal="center"/>
      <protection hidden="1"/>
    </xf>
    <xf numFmtId="0" fontId="2" fillId="9" borderId="2" xfId="0" applyFont="1" applyFill="1" applyBorder="1" applyAlignment="1" applyProtection="1">
      <alignment horizontal="center"/>
      <protection hidden="1"/>
    </xf>
    <xf numFmtId="0" fontId="2" fillId="9" borderId="3" xfId="0" applyFont="1" applyFill="1" applyBorder="1" applyAlignment="1" applyProtection="1">
      <alignment horizontal="center"/>
      <protection hidden="1"/>
    </xf>
    <xf numFmtId="0" fontId="2" fillId="9" borderId="0" xfId="0" applyFont="1" applyFill="1" applyAlignment="1" applyProtection="1">
      <alignment horizontal="right"/>
      <protection hidden="1"/>
    </xf>
    <xf numFmtId="0" fontId="2" fillId="9" borderId="10" xfId="0" applyFont="1" applyFill="1" applyBorder="1" applyAlignment="1" applyProtection="1">
      <alignment horizontal="center" vertical="center"/>
      <protection hidden="1"/>
    </xf>
    <xf numFmtId="0" fontId="2" fillId="9" borderId="13" xfId="0" applyFont="1" applyFill="1" applyBorder="1" applyAlignment="1" applyProtection="1">
      <alignment horizontal="center" vertical="center"/>
      <protection hidden="1"/>
    </xf>
    <xf numFmtId="0" fontId="0" fillId="9" borderId="6" xfId="0" applyFill="1" applyBorder="1" applyAlignment="1" applyProtection="1">
      <alignment horizontal="center" vertical="center" wrapText="1"/>
      <protection hidden="1"/>
    </xf>
    <xf numFmtId="0" fontId="18" fillId="9" borderId="0" xfId="0" applyFont="1" applyFill="1" applyAlignment="1" applyProtection="1">
      <alignment wrapText="1"/>
      <protection hidden="1"/>
    </xf>
    <xf numFmtId="0" fontId="2" fillId="9" borderId="0" xfId="0" applyFont="1" applyFill="1" applyProtection="1">
      <protection hidden="1"/>
    </xf>
    <xf numFmtId="0" fontId="0" fillId="0" borderId="0" xfId="0" applyAlignment="1" applyProtection="1">
      <alignment horizontal="left" vertical="center"/>
      <protection locked="0"/>
    </xf>
    <xf numFmtId="0" fontId="0" fillId="0" borderId="8" xfId="0" applyBorder="1" applyAlignment="1" applyProtection="1">
      <alignment horizontal="left" vertical="center" wrapText="1"/>
      <protection locked="0"/>
    </xf>
    <xf numFmtId="0" fontId="0" fillId="0" borderId="3" xfId="0" applyBorder="1" applyAlignment="1">
      <alignment wrapText="1"/>
    </xf>
    <xf numFmtId="0" fontId="0" fillId="9" borderId="3" xfId="0" applyFill="1" applyBorder="1" applyAlignment="1" applyProtection="1">
      <alignment horizontal="center" vertical="center"/>
      <protection hidden="1"/>
    </xf>
    <xf numFmtId="0" fontId="8" fillId="0" borderId="6" xfId="0" applyFont="1" applyBorder="1" applyAlignment="1" applyProtection="1">
      <alignment horizontal="center" vertical="center"/>
      <protection locked="0"/>
    </xf>
    <xf numFmtId="0" fontId="8" fillId="0" borderId="6" xfId="0" applyFont="1" applyBorder="1" applyProtection="1">
      <protection locked="0"/>
    </xf>
    <xf numFmtId="0" fontId="35" fillId="0" borderId="6" xfId="0" applyFont="1" applyBorder="1" applyAlignment="1">
      <alignment horizontal="center" vertical="center"/>
    </xf>
    <xf numFmtId="0" fontId="3" fillId="0" borderId="8" xfId="0" applyFont="1" applyBorder="1" applyAlignment="1">
      <alignment horizontal="left" vertical="center" wrapText="1"/>
    </xf>
    <xf numFmtId="0" fontId="0" fillId="2" borderId="8" xfId="0" applyFill="1" applyBorder="1" applyAlignment="1">
      <alignment horizontal="left" vertical="center" wrapText="1"/>
    </xf>
    <xf numFmtId="0" fontId="0" fillId="0" borderId="9" xfId="0" applyBorder="1" applyAlignment="1">
      <alignment horizontal="left" vertical="center" wrapText="1"/>
    </xf>
    <xf numFmtId="0" fontId="6" fillId="0" borderId="8" xfId="0" applyFont="1" applyBorder="1" applyAlignment="1">
      <alignment vertical="center" wrapText="1"/>
    </xf>
    <xf numFmtId="0" fontId="3" fillId="0" borderId="8" xfId="0" applyFont="1" applyBorder="1" applyAlignment="1">
      <alignment vertical="center" wrapText="1"/>
    </xf>
    <xf numFmtId="0" fontId="0" fillId="2" borderId="8" xfId="0" applyFill="1" applyBorder="1" applyAlignment="1">
      <alignment vertical="center" wrapText="1"/>
    </xf>
    <xf numFmtId="0" fontId="36" fillId="0" borderId="0" xfId="0" applyFont="1"/>
    <xf numFmtId="0" fontId="0" fillId="0" borderId="1" xfId="0" applyBorder="1" applyAlignment="1">
      <alignment horizontal="center" vertical="center" wrapText="1"/>
    </xf>
    <xf numFmtId="0" fontId="0" fillId="5" borderId="2" xfId="0" applyFill="1" applyBorder="1"/>
    <xf numFmtId="0" fontId="28" fillId="5" borderId="0" xfId="0" applyFont="1" applyFill="1" applyAlignment="1">
      <alignment vertical="center"/>
    </xf>
    <xf numFmtId="0" fontId="29" fillId="14" borderId="0" xfId="0" applyFont="1" applyFill="1" applyAlignment="1">
      <alignment vertical="center"/>
    </xf>
    <xf numFmtId="0" fontId="37" fillId="0" borderId="0" xfId="0" applyFont="1"/>
    <xf numFmtId="0" fontId="36" fillId="5" borderId="0" xfId="0" applyFont="1" applyFill="1"/>
    <xf numFmtId="0" fontId="0" fillId="5" borderId="0" xfId="0" applyFill="1"/>
    <xf numFmtId="0" fontId="1" fillId="0" borderId="6" xfId="0" applyFont="1" applyBorder="1" applyAlignment="1">
      <alignment vertical="center" wrapText="1"/>
    </xf>
    <xf numFmtId="0" fontId="0" fillId="2" borderId="1" xfId="0" applyFill="1" applyBorder="1" applyAlignment="1">
      <alignment horizontal="center" vertical="center"/>
    </xf>
    <xf numFmtId="0" fontId="8" fillId="2" borderId="2"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21" fillId="2" borderId="16" xfId="0" applyFont="1" applyFill="1" applyBorder="1" applyAlignment="1">
      <alignment wrapText="1"/>
    </xf>
    <xf numFmtId="0" fontId="21" fillId="2" borderId="16" xfId="0" applyFont="1" applyFill="1" applyBorder="1" applyAlignment="1">
      <alignment horizontal="left" wrapText="1"/>
    </xf>
    <xf numFmtId="0" fontId="0" fillId="2" borderId="6" xfId="0" applyFill="1" applyBorder="1" applyAlignment="1">
      <alignment horizontal="center" vertical="center"/>
    </xf>
    <xf numFmtId="0" fontId="21" fillId="0" borderId="16" xfId="0" applyFont="1" applyBorder="1" applyAlignment="1">
      <alignment wrapText="1"/>
    </xf>
    <xf numFmtId="0" fontId="0" fillId="2" borderId="12" xfId="0" applyFill="1" applyBorder="1" applyAlignment="1">
      <alignment horizontal="center" vertical="center"/>
    </xf>
    <xf numFmtId="0" fontId="0" fillId="2" borderId="14" xfId="0" applyFill="1" applyBorder="1" applyAlignment="1">
      <alignment horizontal="center" vertical="center"/>
    </xf>
    <xf numFmtId="0" fontId="21" fillId="2" borderId="16" xfId="0" applyFont="1" applyFill="1" applyBorder="1" applyAlignment="1">
      <alignment horizontal="left" vertical="center" wrapText="1"/>
    </xf>
    <xf numFmtId="0" fontId="13" fillId="0" borderId="0" xfId="0" applyFont="1" applyAlignment="1">
      <alignment wrapText="1"/>
    </xf>
    <xf numFmtId="0" fontId="14" fillId="0" borderId="6" xfId="0" applyFont="1" applyBorder="1" applyProtection="1">
      <protection locked="0"/>
    </xf>
    <xf numFmtId="0" fontId="13" fillId="2" borderId="6" xfId="0" applyFont="1" applyFill="1" applyBorder="1" applyAlignment="1">
      <alignment horizontal="center" vertical="center"/>
    </xf>
    <xf numFmtId="0" fontId="25" fillId="0" borderId="16" xfId="0" applyFont="1" applyBorder="1" applyAlignment="1">
      <alignment wrapText="1"/>
    </xf>
    <xf numFmtId="0" fontId="9" fillId="2" borderId="6" xfId="0" applyFont="1" applyFill="1" applyBorder="1" applyAlignment="1">
      <alignment horizontal="center" vertical="center"/>
    </xf>
    <xf numFmtId="0" fontId="40" fillId="2" borderId="2" xfId="0" applyFont="1" applyFill="1" applyBorder="1" applyAlignment="1" applyProtection="1">
      <alignment horizontal="center" vertical="center" wrapText="1"/>
      <protection locked="0"/>
    </xf>
    <xf numFmtId="0" fontId="40" fillId="2" borderId="1"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9" fontId="40" fillId="2" borderId="0" xfId="1" applyFont="1" applyFill="1" applyBorder="1" applyAlignment="1" applyProtection="1">
      <alignment horizontal="center" vertical="center" wrapText="1"/>
      <protection locked="0"/>
    </xf>
    <xf numFmtId="9" fontId="9" fillId="2" borderId="0" xfId="1" applyFont="1" applyFill="1" applyBorder="1" applyAlignment="1">
      <alignment horizontal="center" vertical="center"/>
    </xf>
    <xf numFmtId="0" fontId="9" fillId="0" borderId="1" xfId="0" applyFont="1" applyBorder="1"/>
    <xf numFmtId="0" fontId="9" fillId="0" borderId="3" xfId="0" applyFont="1" applyBorder="1"/>
    <xf numFmtId="0" fontId="41" fillId="0" borderId="0" xfId="0" applyFont="1"/>
    <xf numFmtId="0" fontId="37" fillId="0" borderId="0" xfId="0" applyFont="1" applyAlignment="1">
      <alignment vertical="center"/>
    </xf>
    <xf numFmtId="0" fontId="38" fillId="0" borderId="0" xfId="0" applyFont="1" applyAlignment="1">
      <alignment vertical="center"/>
    </xf>
    <xf numFmtId="0" fontId="42" fillId="0" borderId="0" xfId="0" applyFont="1"/>
    <xf numFmtId="0" fontId="43" fillId="0" borderId="0" xfId="0" applyFont="1" applyAlignment="1">
      <alignment vertical="center"/>
    </xf>
    <xf numFmtId="0" fontId="44" fillId="9" borderId="11" xfId="0" applyFont="1" applyFill="1" applyBorder="1"/>
    <xf numFmtId="0" fontId="45" fillId="9" borderId="12" xfId="0" applyFont="1" applyFill="1" applyBorder="1"/>
    <xf numFmtId="0" fontId="45" fillId="9" borderId="7" xfId="0" applyFont="1" applyFill="1" applyBorder="1"/>
    <xf numFmtId="0" fontId="45" fillId="9" borderId="0" xfId="0" applyFont="1" applyFill="1"/>
    <xf numFmtId="0" fontId="45" fillId="9" borderId="10" xfId="0" applyFont="1" applyFill="1" applyBorder="1"/>
    <xf numFmtId="0" fontId="45" fillId="9" borderId="11" xfId="0" applyFont="1" applyFill="1" applyBorder="1"/>
    <xf numFmtId="0" fontId="45" fillId="9" borderId="2" xfId="0" applyFont="1" applyFill="1" applyBorder="1"/>
    <xf numFmtId="0" fontId="45" fillId="9" borderId="13" xfId="0" applyFont="1" applyFill="1" applyBorder="1"/>
    <xf numFmtId="0" fontId="45" fillId="9" borderId="8" xfId="0" applyFont="1" applyFill="1" applyBorder="1"/>
    <xf numFmtId="0" fontId="45" fillId="9" borderId="1" xfId="0" applyFont="1" applyFill="1" applyBorder="1"/>
    <xf numFmtId="0" fontId="45" fillId="9" borderId="3" xfId="0" applyFont="1" applyFill="1" applyBorder="1"/>
    <xf numFmtId="0" fontId="44" fillId="7" borderId="11" xfId="0" applyFont="1" applyFill="1" applyBorder="1"/>
    <xf numFmtId="0" fontId="45" fillId="0" borderId="12" xfId="0" applyFont="1" applyBorder="1"/>
    <xf numFmtId="0" fontId="45" fillId="0" borderId="7" xfId="0" applyFont="1" applyBorder="1"/>
    <xf numFmtId="0" fontId="45" fillId="0" borderId="10" xfId="0" applyFont="1" applyBorder="1"/>
    <xf numFmtId="0" fontId="45" fillId="8" borderId="1" xfId="0" applyFont="1" applyFill="1" applyBorder="1"/>
    <xf numFmtId="0" fontId="45" fillId="0" borderId="8" xfId="0" applyFont="1" applyBorder="1"/>
    <xf numFmtId="0" fontId="45" fillId="8" borderId="2" xfId="0" applyFont="1" applyFill="1" applyBorder="1"/>
    <xf numFmtId="0" fontId="45" fillId="8" borderId="3" xfId="0" applyFont="1" applyFill="1" applyBorder="1"/>
    <xf numFmtId="0" fontId="45" fillId="0" borderId="0" xfId="0" applyFont="1"/>
    <xf numFmtId="0" fontId="45" fillId="0" borderId="1" xfId="0" applyFont="1" applyBorder="1"/>
    <xf numFmtId="0" fontId="45" fillId="0" borderId="2" xfId="0" applyFont="1" applyBorder="1"/>
    <xf numFmtId="0" fontId="45" fillId="0" borderId="13" xfId="0" applyFont="1" applyBorder="1"/>
    <xf numFmtId="0" fontId="45" fillId="0" borderId="3" xfId="0" applyFont="1" applyBorder="1"/>
    <xf numFmtId="0" fontId="44" fillId="15" borderId="11" xfId="0" applyFont="1" applyFill="1" applyBorder="1"/>
    <xf numFmtId="0" fontId="45" fillId="15" borderId="7" xfId="0" applyFont="1" applyFill="1" applyBorder="1"/>
    <xf numFmtId="0" fontId="45" fillId="15" borderId="6" xfId="0" applyFont="1" applyFill="1" applyBorder="1" applyAlignment="1">
      <alignment horizontal="center"/>
    </xf>
    <xf numFmtId="0" fontId="45" fillId="15" borderId="10" xfId="0" applyFont="1" applyFill="1" applyBorder="1"/>
    <xf numFmtId="0" fontId="46" fillId="15" borderId="1" xfId="0" applyFont="1" applyFill="1" applyBorder="1" applyAlignment="1">
      <alignment vertical="center"/>
    </xf>
    <xf numFmtId="0" fontId="46" fillId="15" borderId="2" xfId="0" applyFont="1" applyFill="1" applyBorder="1" applyAlignment="1">
      <alignment vertical="center"/>
    </xf>
    <xf numFmtId="0" fontId="45" fillId="15" borderId="8" xfId="0" applyFont="1" applyFill="1" applyBorder="1"/>
    <xf numFmtId="0" fontId="46" fillId="15" borderId="3" xfId="0" applyFont="1" applyFill="1" applyBorder="1" applyAlignment="1">
      <alignment vertical="center"/>
    </xf>
    <xf numFmtId="0" fontId="45" fillId="15" borderId="9" xfId="0" applyFont="1" applyFill="1" applyBorder="1"/>
    <xf numFmtId="0" fontId="45" fillId="15" borderId="0" xfId="0" applyFont="1" applyFill="1"/>
    <xf numFmtId="0" fontId="0" fillId="5" borderId="17" xfId="0" applyFill="1" applyBorder="1"/>
    <xf numFmtId="0" fontId="0" fillId="5" borderId="6" xfId="0" applyFill="1" applyBorder="1" applyAlignment="1">
      <alignment horizontal="center"/>
    </xf>
    <xf numFmtId="0" fontId="47" fillId="5" borderId="1" xfId="0" applyFont="1" applyFill="1" applyBorder="1" applyAlignment="1">
      <alignment vertical="center"/>
    </xf>
    <xf numFmtId="0" fontId="0" fillId="5" borderId="7" xfId="0" applyFill="1" applyBorder="1"/>
    <xf numFmtId="0" fontId="47" fillId="5" borderId="2" xfId="0" applyFont="1" applyFill="1" applyBorder="1" applyAlignment="1">
      <alignment vertical="center"/>
    </xf>
    <xf numFmtId="0" fontId="0" fillId="5" borderId="8" xfId="0" applyFill="1" applyBorder="1"/>
    <xf numFmtId="0" fontId="47" fillId="5" borderId="3" xfId="0" applyFont="1" applyFill="1" applyBorder="1" applyAlignment="1">
      <alignment vertical="center"/>
    </xf>
    <xf numFmtId="0" fontId="0" fillId="5" borderId="9" xfId="0" applyFill="1" applyBorder="1"/>
    <xf numFmtId="0" fontId="47" fillId="0" borderId="0" xfId="0" applyFont="1" applyAlignment="1">
      <alignment vertical="center"/>
    </xf>
    <xf numFmtId="0" fontId="0" fillId="5" borderId="1" xfId="0" applyFill="1" applyBorder="1"/>
    <xf numFmtId="0" fontId="0" fillId="5" borderId="3" xfId="0" applyFill="1" applyBorder="1"/>
    <xf numFmtId="0" fontId="0" fillId="5" borderId="11" xfId="0" applyFill="1" applyBorder="1"/>
    <xf numFmtId="0" fontId="0" fillId="2" borderId="3" xfId="0" applyFill="1" applyBorder="1" applyAlignment="1">
      <alignment horizontal="center" vertical="center"/>
    </xf>
    <xf numFmtId="0" fontId="47" fillId="5" borderId="18" xfId="0" applyFont="1" applyFill="1" applyBorder="1" applyAlignment="1">
      <alignment horizontal="left" vertical="center"/>
    </xf>
    <xf numFmtId="0" fontId="47" fillId="5" borderId="0" xfId="0" applyFont="1" applyFill="1"/>
    <xf numFmtId="0" fontId="47" fillId="5" borderId="0" xfId="0" applyFont="1" applyFill="1" applyAlignment="1">
      <alignment vertical="center"/>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4"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8" fillId="0" borderId="6" xfId="0" applyFont="1" applyBorder="1" applyAlignment="1" applyProtection="1">
      <alignment horizontal="center" vertical="center" wrapText="1"/>
      <protection locked="0"/>
    </xf>
    <xf numFmtId="0" fontId="40" fillId="6" borderId="6" xfId="0" applyFont="1" applyFill="1" applyBorder="1" applyAlignment="1" applyProtection="1">
      <alignment horizontal="center" vertical="center" wrapText="1"/>
      <protection locked="0"/>
    </xf>
    <xf numFmtId="0" fontId="13" fillId="0" borderId="0" xfId="0" applyFont="1" applyAlignment="1">
      <alignment horizontal="right" vertical="center"/>
    </xf>
    <xf numFmtId="0" fontId="13" fillId="0" borderId="0" xfId="0" applyFont="1" applyAlignment="1">
      <alignment horizontal="right"/>
    </xf>
    <xf numFmtId="0" fontId="39" fillId="0" borderId="6" xfId="0" applyFont="1" applyBorder="1" applyAlignment="1" applyProtection="1">
      <alignment horizontal="center" vertical="center" wrapText="1"/>
      <protection locked="0"/>
    </xf>
    <xf numFmtId="0" fontId="40" fillId="0" borderId="6" xfId="0" applyFont="1" applyBorder="1" applyAlignment="1" applyProtection="1">
      <alignment horizontal="center" vertical="center" wrapText="1"/>
      <protection locked="0"/>
    </xf>
    <xf numFmtId="0" fontId="16" fillId="0" borderId="12" xfId="0" applyFont="1" applyBorder="1" applyAlignment="1">
      <alignment horizontal="right" vertical="center"/>
    </xf>
    <xf numFmtId="0" fontId="16" fillId="0" borderId="0" xfId="0" applyFont="1" applyAlignment="1">
      <alignment horizontal="right" vertical="center"/>
    </xf>
    <xf numFmtId="0" fontId="48" fillId="0" borderId="6" xfId="0" applyFont="1" applyBorder="1" applyAlignment="1">
      <alignment horizontal="center" vertical="center" wrapText="1"/>
    </xf>
    <xf numFmtId="0" fontId="48" fillId="0" borderId="3" xfId="0" applyFont="1" applyBorder="1" applyAlignment="1">
      <alignment horizontal="center" vertical="center" wrapText="1"/>
    </xf>
    <xf numFmtId="0" fontId="2" fillId="0" borderId="0" xfId="0" applyFont="1" applyAlignment="1">
      <alignment horizontal="left" wrapText="1"/>
    </xf>
    <xf numFmtId="0" fontId="9" fillId="0" borderId="16" xfId="0" applyFont="1" applyBorder="1" applyAlignment="1">
      <alignment horizontal="center" vertical="center" wrapText="1"/>
    </xf>
    <xf numFmtId="0" fontId="37" fillId="14" borderId="0" xfId="0" applyFont="1" applyFill="1"/>
    <xf numFmtId="0" fontId="38" fillId="14" borderId="0" xfId="0" applyFont="1" applyFill="1" applyAlignment="1">
      <alignment vertical="center"/>
    </xf>
    <xf numFmtId="0" fontId="37" fillId="14" borderId="15" xfId="0" applyFont="1" applyFill="1" applyBorder="1"/>
    <xf numFmtId="0" fontId="37" fillId="14" borderId="17" xfId="0" applyFont="1" applyFill="1" applyBorder="1"/>
    <xf numFmtId="0" fontId="37" fillId="14" borderId="11" xfId="0" applyFont="1" applyFill="1" applyBorder="1"/>
    <xf numFmtId="0" fontId="37" fillId="14" borderId="7" xfId="0" applyFont="1" applyFill="1" applyBorder="1"/>
    <xf numFmtId="0" fontId="49" fillId="14" borderId="0" xfId="0" applyFont="1" applyFill="1" applyAlignment="1">
      <alignment horizontal="center" vertical="center"/>
    </xf>
    <xf numFmtId="0" fontId="37" fillId="14" borderId="10" xfId="0" applyFont="1" applyFill="1" applyBorder="1"/>
    <xf numFmtId="0" fontId="37" fillId="14" borderId="8" xfId="0" applyFont="1" applyFill="1" applyBorder="1"/>
    <xf numFmtId="0" fontId="37" fillId="14" borderId="13" xfId="0" applyFont="1" applyFill="1" applyBorder="1"/>
    <xf numFmtId="0" fontId="37" fillId="14" borderId="9" xfId="0" applyFont="1" applyFill="1" applyBorder="1"/>
    <xf numFmtId="9" fontId="37" fillId="14" borderId="6" xfId="1" applyFont="1" applyFill="1" applyBorder="1"/>
    <xf numFmtId="0" fontId="50" fillId="7" borderId="6" xfId="0" applyFont="1" applyFill="1" applyBorder="1"/>
    <xf numFmtId="0" fontId="49" fillId="0" borderId="6" xfId="0" applyFont="1" applyBorder="1"/>
    <xf numFmtId="0" fontId="37" fillId="0" borderId="6" xfId="0" applyFont="1" applyBorder="1"/>
    <xf numFmtId="0" fontId="51" fillId="0" borderId="0" xfId="0" applyFont="1"/>
    <xf numFmtId="0" fontId="37" fillId="0" borderId="13" xfId="0" applyFont="1" applyBorder="1"/>
    <xf numFmtId="0" fontId="37" fillId="0" borderId="14" xfId="0" applyFont="1" applyBorder="1"/>
    <xf numFmtId="0" fontId="37" fillId="0" borderId="9" xfId="0" applyFont="1" applyBorder="1"/>
    <xf numFmtId="0" fontId="37" fillId="0" borderId="0" xfId="0" applyFont="1" applyAlignment="1">
      <alignment wrapText="1"/>
    </xf>
    <xf numFmtId="0" fontId="37" fillId="0" borderId="0" xfId="0" applyFont="1" applyAlignment="1">
      <alignment horizontal="center" vertical="center"/>
    </xf>
    <xf numFmtId="0" fontId="9" fillId="0" borderId="10" xfId="0" applyFont="1" applyBorder="1"/>
    <xf numFmtId="0" fontId="24" fillId="0" borderId="11" xfId="0" applyFont="1" applyBorder="1"/>
    <xf numFmtId="0" fontId="9" fillId="0" borderId="12" xfId="0" applyFont="1" applyBorder="1"/>
    <xf numFmtId="0" fontId="1" fillId="0" borderId="0" xfId="0" applyFont="1"/>
    <xf numFmtId="0" fontId="0" fillId="0" borderId="0" xfId="0" applyAlignment="1">
      <alignment vertical="center"/>
    </xf>
    <xf numFmtId="0" fontId="1" fillId="0" borderId="2" xfId="0" applyFont="1" applyBorder="1" applyAlignment="1">
      <alignment horizontal="left" wrapText="1"/>
    </xf>
    <xf numFmtId="0" fontId="0" fillId="0" borderId="2" xfId="0" applyBorder="1" applyAlignment="1" applyProtection="1">
      <alignment horizontal="center"/>
      <protection hidden="1"/>
    </xf>
    <xf numFmtId="0" fontId="9" fillId="0" borderId="6" xfId="0" applyFont="1" applyBorder="1" applyAlignment="1">
      <alignment horizontal="left" vertical="center" wrapText="1"/>
    </xf>
    <xf numFmtId="0" fontId="0" fillId="9" borderId="0" xfId="0" applyFill="1" applyAlignment="1" applyProtection="1">
      <alignment horizontal="center"/>
      <protection hidden="1"/>
    </xf>
    <xf numFmtId="0" fontId="17" fillId="0" borderId="12" xfId="0" applyFont="1" applyBorder="1" applyAlignment="1" applyProtection="1">
      <alignment horizontal="center" wrapText="1"/>
      <protection hidden="1"/>
    </xf>
    <xf numFmtId="0" fontId="17" fillId="0" borderId="7" xfId="0" applyFont="1" applyBorder="1" applyAlignment="1" applyProtection="1">
      <alignment horizontal="center" wrapText="1"/>
      <protection hidden="1"/>
    </xf>
    <xf numFmtId="0" fontId="9" fillId="0" borderId="0" xfId="0" applyFont="1" applyAlignment="1" applyProtection="1">
      <alignment horizontal="center"/>
      <protection hidden="1"/>
    </xf>
    <xf numFmtId="0" fontId="9" fillId="0" borderId="8" xfId="0" applyFont="1" applyBorder="1" applyAlignment="1" applyProtection="1">
      <alignment horizontal="center"/>
      <protection hidden="1"/>
    </xf>
    <xf numFmtId="0" fontId="0" fillId="0" borderId="10" xfId="0" applyBorder="1" applyAlignment="1" applyProtection="1">
      <alignment horizontal="center"/>
      <protection hidden="1"/>
    </xf>
    <xf numFmtId="0" fontId="0" fillId="0" borderId="0" xfId="0" applyAlignment="1" applyProtection="1">
      <alignment horizontal="center" vertical="center"/>
      <protection hidden="1"/>
    </xf>
    <xf numFmtId="0" fontId="0" fillId="0" borderId="13" xfId="0" applyBorder="1" applyAlignment="1" applyProtection="1">
      <alignment vertical="center"/>
      <protection hidden="1"/>
    </xf>
    <xf numFmtId="0" fontId="0" fillId="0" borderId="10"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14" xfId="0" applyBorder="1" applyAlignment="1" applyProtection="1">
      <alignment horizontal="center"/>
      <protection hidden="1"/>
    </xf>
    <xf numFmtId="2" fontId="0" fillId="0" borderId="14" xfId="0" applyNumberFormat="1" applyBorder="1" applyAlignment="1" applyProtection="1">
      <alignment horizontal="center"/>
      <protection hidden="1"/>
    </xf>
    <xf numFmtId="0" fontId="0" fillId="0" borderId="9" xfId="0" applyBorder="1" applyAlignment="1" applyProtection="1">
      <alignment vertical="center"/>
      <protection hidden="1"/>
    </xf>
    <xf numFmtId="0" fontId="0" fillId="0" borderId="12" xfId="0"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12" xfId="0" applyBorder="1" applyAlignment="1" applyProtection="1">
      <alignment horizontal="center"/>
      <protection hidden="1"/>
    </xf>
    <xf numFmtId="0" fontId="7" fillId="9" borderId="0" xfId="0" applyFont="1" applyFill="1" applyProtection="1">
      <protection hidden="1"/>
    </xf>
    <xf numFmtId="0" fontId="16" fillId="9" borderId="0" xfId="0" applyFont="1" applyFill="1" applyAlignment="1" applyProtection="1">
      <alignment horizontal="center" vertical="center"/>
      <protection hidden="1"/>
    </xf>
    <xf numFmtId="0" fontId="13" fillId="9" borderId="0" xfId="0" applyFont="1" applyFill="1" applyAlignment="1" applyProtection="1">
      <alignment horizontal="right"/>
      <protection hidden="1"/>
    </xf>
    <xf numFmtId="0" fontId="18" fillId="9" borderId="0" xfId="0" applyFont="1" applyFill="1" applyProtection="1">
      <protection hidden="1"/>
    </xf>
    <xf numFmtId="0" fontId="13" fillId="9" borderId="0" xfId="0" applyFont="1" applyFill="1" applyAlignment="1" applyProtection="1">
      <alignment horizontal="center"/>
      <protection hidden="1"/>
    </xf>
    <xf numFmtId="2" fontId="0" fillId="5" borderId="0" xfId="0" applyNumberFormat="1" applyFill="1" applyAlignment="1" applyProtection="1">
      <alignment horizontal="center"/>
      <protection hidden="1"/>
    </xf>
    <xf numFmtId="0" fontId="0" fillId="9" borderId="3" xfId="0" applyFill="1" applyBorder="1" applyAlignment="1" applyProtection="1">
      <alignment horizontal="center"/>
      <protection hidden="1"/>
    </xf>
    <xf numFmtId="1" fontId="0" fillId="9" borderId="1" xfId="0" applyNumberFormat="1" applyFill="1" applyBorder="1" applyAlignment="1" applyProtection="1">
      <alignment horizontal="center"/>
      <protection hidden="1"/>
    </xf>
    <xf numFmtId="1" fontId="0" fillId="9" borderId="2" xfId="0" applyNumberFormat="1" applyFill="1" applyBorder="1" applyAlignment="1" applyProtection="1">
      <alignment horizontal="center"/>
      <protection hidden="1"/>
    </xf>
    <xf numFmtId="1" fontId="0" fillId="9" borderId="6" xfId="0" applyNumberFormat="1" applyFill="1" applyBorder="1" applyAlignment="1" applyProtection="1">
      <alignment horizontal="center"/>
      <protection hidden="1"/>
    </xf>
    <xf numFmtId="0" fontId="20" fillId="9" borderId="0" xfId="0" applyFont="1" applyFill="1" applyProtection="1">
      <protection hidden="1"/>
    </xf>
    <xf numFmtId="0" fontId="18" fillId="9" borderId="17" xfId="0" applyFont="1" applyFill="1" applyBorder="1" applyProtection="1">
      <protection hidden="1"/>
    </xf>
    <xf numFmtId="0" fontId="18" fillId="9" borderId="6" xfId="0" applyFont="1" applyFill="1" applyBorder="1" applyProtection="1">
      <protection hidden="1"/>
    </xf>
    <xf numFmtId="0" fontId="2" fillId="0" borderId="10" xfId="0" applyFont="1" applyBorder="1" applyProtection="1">
      <protection hidden="1"/>
    </xf>
    <xf numFmtId="0" fontId="0" fillId="0" borderId="16" xfId="0" applyBorder="1" applyAlignment="1" applyProtection="1">
      <alignment vertical="center"/>
      <protection hidden="1"/>
    </xf>
    <xf numFmtId="0" fontId="0" fillId="0" borderId="7" xfId="0" applyBorder="1" applyAlignment="1" applyProtection="1">
      <alignment horizontal="right" vertical="center"/>
      <protection hidden="1"/>
    </xf>
    <xf numFmtId="0" fontId="0" fillId="0" borderId="8" xfId="0" applyBorder="1" applyAlignment="1" applyProtection="1">
      <alignment horizontal="right" vertical="center"/>
      <protection hidden="1"/>
    </xf>
    <xf numFmtId="0" fontId="26" fillId="0" borderId="0" xfId="0" applyFont="1" applyProtection="1">
      <protection hidden="1"/>
    </xf>
    <xf numFmtId="0" fontId="0" fillId="9" borderId="0" xfId="0" applyFill="1" applyAlignment="1" applyProtection="1">
      <alignment vertical="center"/>
      <protection hidden="1"/>
    </xf>
    <xf numFmtId="0" fontId="0" fillId="5" borderId="0" xfId="0" applyFill="1" applyAlignment="1" applyProtection="1">
      <alignment horizontal="left"/>
      <protection hidden="1"/>
    </xf>
    <xf numFmtId="0" fontId="2" fillId="9" borderId="15" xfId="0" applyFont="1" applyFill="1" applyBorder="1" applyProtection="1">
      <protection hidden="1"/>
    </xf>
    <xf numFmtId="0" fontId="0" fillId="9" borderId="11" xfId="0" applyFill="1" applyBorder="1" applyAlignment="1" applyProtection="1">
      <alignment horizontal="left"/>
      <protection hidden="1"/>
    </xf>
    <xf numFmtId="0" fontId="0" fillId="9" borderId="7" xfId="0" applyFill="1" applyBorder="1" applyAlignment="1" applyProtection="1">
      <alignment horizontal="left"/>
      <protection hidden="1"/>
    </xf>
    <xf numFmtId="0" fontId="0" fillId="9" borderId="10" xfId="0" applyFill="1" applyBorder="1" applyAlignment="1" applyProtection="1">
      <alignment horizontal="left"/>
      <protection hidden="1"/>
    </xf>
    <xf numFmtId="0" fontId="0" fillId="9" borderId="8" xfId="0" applyFill="1" applyBorder="1" applyAlignment="1" applyProtection="1">
      <alignment horizontal="left"/>
      <protection hidden="1"/>
    </xf>
    <xf numFmtId="0" fontId="0" fillId="9" borderId="13" xfId="0" applyFill="1" applyBorder="1" applyAlignment="1" applyProtection="1">
      <alignment horizontal="left"/>
      <protection hidden="1"/>
    </xf>
    <xf numFmtId="0" fontId="0" fillId="9" borderId="9" xfId="0" applyFill="1" applyBorder="1" applyAlignment="1" applyProtection="1">
      <alignment horizontal="left"/>
      <protection hidden="1"/>
    </xf>
    <xf numFmtId="0" fontId="0" fillId="9" borderId="15" xfId="0" applyFill="1" applyBorder="1" applyAlignment="1" applyProtection="1">
      <alignment horizontal="center" vertical="center" wrapText="1"/>
      <protection hidden="1"/>
    </xf>
    <xf numFmtId="0" fontId="2" fillId="9" borderId="14" xfId="0" applyFont="1" applyFill="1" applyBorder="1" applyAlignment="1" applyProtection="1">
      <alignment horizontal="left" vertical="center"/>
      <protection hidden="1"/>
    </xf>
    <xf numFmtId="0" fontId="18" fillId="16" borderId="0" xfId="0" applyFont="1" applyFill="1" applyProtection="1">
      <protection hidden="1"/>
    </xf>
    <xf numFmtId="0" fontId="23" fillId="9" borderId="16" xfId="0" applyFont="1" applyFill="1" applyBorder="1" applyProtection="1">
      <protection hidden="1"/>
    </xf>
    <xf numFmtId="0" fontId="0" fillId="5" borderId="0" xfId="0" applyFill="1" applyAlignment="1" applyProtection="1">
      <alignment horizontal="right"/>
      <protection hidden="1"/>
    </xf>
    <xf numFmtId="0" fontId="0" fillId="16" borderId="13" xfId="0" applyFill="1" applyBorder="1" applyAlignment="1">
      <alignment horizontal="left" vertical="center" wrapText="1"/>
    </xf>
    <xf numFmtId="0" fontId="0" fillId="16" borderId="14" xfId="0" applyFill="1" applyBorder="1" applyAlignment="1">
      <alignment horizontal="center" vertical="center"/>
    </xf>
    <xf numFmtId="0" fontId="0" fillId="12" borderId="6" xfId="0" applyFill="1" applyBorder="1" applyAlignment="1" applyProtection="1">
      <alignment horizontal="center" vertical="center" wrapText="1"/>
      <protection locked="0"/>
    </xf>
    <xf numFmtId="0" fontId="9" fillId="6" borderId="6" xfId="0" applyFont="1" applyFill="1" applyBorder="1" applyAlignment="1" applyProtection="1">
      <alignment horizontal="center" vertical="center" wrapText="1"/>
      <protection locked="0"/>
    </xf>
    <xf numFmtId="0" fontId="27" fillId="7" borderId="0" xfId="0" applyFont="1" applyFill="1" applyProtection="1">
      <protection hidden="1"/>
    </xf>
    <xf numFmtId="0" fontId="0" fillId="7" borderId="0" xfId="0" applyFill="1" applyProtection="1">
      <protection hidden="1"/>
    </xf>
    <xf numFmtId="0" fontId="3" fillId="0" borderId="0" xfId="0" applyFont="1" applyAlignment="1">
      <alignment horizontal="center" wrapText="1"/>
    </xf>
    <xf numFmtId="0" fontId="4" fillId="0" borderId="0" xfId="0" applyFont="1" applyAlignment="1">
      <alignment horizontal="center" wrapText="1"/>
    </xf>
    <xf numFmtId="0" fontId="4" fillId="0" borderId="0" xfId="0" applyFont="1" applyAlignment="1">
      <alignment wrapText="1"/>
    </xf>
    <xf numFmtId="0" fontId="6" fillId="0" borderId="10" xfId="0" applyFont="1" applyBorder="1" applyAlignment="1">
      <alignment horizontal="left" vertical="center"/>
    </xf>
    <xf numFmtId="0" fontId="0" fillId="2" borderId="0" xfId="0" applyFill="1" applyAlignment="1">
      <alignment horizontal="center"/>
    </xf>
    <xf numFmtId="0" fontId="0" fillId="0" borderId="8" xfId="0" applyBorder="1" applyAlignment="1">
      <alignment horizontal="left" vertical="center"/>
    </xf>
    <xf numFmtId="0" fontId="0" fillId="2" borderId="8" xfId="0" applyFill="1" applyBorder="1" applyAlignment="1">
      <alignment horizontal="left" vertical="center"/>
    </xf>
    <xf numFmtId="0" fontId="3" fillId="0" borderId="8" xfId="0" applyFont="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wrapText="1"/>
    </xf>
    <xf numFmtId="0" fontId="3" fillId="2" borderId="0" xfId="0" applyFont="1" applyFill="1"/>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0" fillId="0" borderId="6" xfId="0" applyBorder="1" applyAlignment="1" applyProtection="1">
      <alignment horizontal="center" vertical="center" wrapText="1"/>
      <protection locked="0"/>
    </xf>
    <xf numFmtId="0" fontId="48" fillId="0" borderId="6" xfId="0" applyFont="1"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49" fillId="0" borderId="0" xfId="0" applyFont="1" applyAlignment="1">
      <alignment horizontal="left" vertical="center"/>
    </xf>
    <xf numFmtId="0" fontId="49" fillId="0" borderId="0" xfId="0" applyFont="1" applyAlignment="1">
      <alignment horizontal="center" vertical="center"/>
    </xf>
    <xf numFmtId="0" fontId="49" fillId="11" borderId="0" xfId="0" applyFont="1" applyFill="1" applyAlignment="1">
      <alignment horizontal="center" vertical="center"/>
    </xf>
    <xf numFmtId="0" fontId="55" fillId="10" borderId="5" xfId="0" applyFont="1" applyFill="1" applyBorder="1" applyAlignment="1">
      <alignment horizontal="left" vertical="center"/>
    </xf>
    <xf numFmtId="0" fontId="54" fillId="10" borderId="4" xfId="0" applyFont="1" applyFill="1" applyBorder="1" applyAlignment="1">
      <alignment vertical="top" wrapText="1"/>
    </xf>
    <xf numFmtId="0" fontId="37" fillId="0" borderId="0" xfId="0" applyFont="1" applyAlignment="1">
      <alignment horizontal="left" vertical="center" wrapText="1"/>
    </xf>
    <xf numFmtId="0" fontId="37" fillId="0" borderId="0" xfId="0" applyFont="1" applyAlignment="1">
      <alignment horizontal="left" vertical="center"/>
    </xf>
    <xf numFmtId="0" fontId="56" fillId="0" borderId="0" xfId="0" applyFont="1" applyAlignment="1">
      <alignment horizontal="left" vertical="center"/>
    </xf>
    <xf numFmtId="0" fontId="55" fillId="10" borderId="4" xfId="0" applyFont="1" applyFill="1" applyBorder="1" applyAlignment="1">
      <alignment horizontal="center" vertical="center" wrapText="1"/>
    </xf>
    <xf numFmtId="0" fontId="54" fillId="10" borderId="4" xfId="0" applyFont="1" applyFill="1" applyBorder="1" applyAlignment="1">
      <alignment horizontal="left" vertical="center" wrapText="1"/>
    </xf>
    <xf numFmtId="0" fontId="56" fillId="0" borderId="0" xfId="0" quotePrefix="1" applyFont="1" applyAlignment="1">
      <alignment horizontal="left" vertical="center"/>
    </xf>
    <xf numFmtId="0" fontId="55" fillId="10" borderId="4" xfId="0" applyFont="1" applyFill="1" applyBorder="1" applyAlignment="1">
      <alignment horizontal="center" vertical="center"/>
    </xf>
    <xf numFmtId="0" fontId="50" fillId="4" borderId="0" xfId="0" applyFont="1" applyFill="1"/>
    <xf numFmtId="0" fontId="37" fillId="4" borderId="0" xfId="0" applyFont="1" applyFill="1"/>
    <xf numFmtId="0" fontId="0" fillId="0" borderId="0" xfId="0" quotePrefix="1" applyAlignment="1">
      <alignment horizontal="left" vertical="center"/>
    </xf>
    <xf numFmtId="0" fontId="1" fillId="0" borderId="14" xfId="0" applyFont="1" applyBorder="1" applyAlignment="1">
      <alignment horizontal="left" wrapText="1"/>
    </xf>
    <xf numFmtId="0" fontId="1" fillId="0" borderId="9" xfId="0" applyFont="1" applyBorder="1" applyAlignment="1">
      <alignment horizontal="left" wrapText="1"/>
    </xf>
    <xf numFmtId="0" fontId="2" fillId="3" borderId="14" xfId="0" applyFont="1" applyFill="1" applyBorder="1"/>
    <xf numFmtId="0" fontId="0" fillId="0" borderId="3" xfId="0" applyBorder="1" applyAlignment="1">
      <alignment horizontal="left" vertical="center" wrapText="1"/>
    </xf>
    <xf numFmtId="0" fontId="0" fillId="0" borderId="1" xfId="0" applyBorder="1" applyAlignment="1">
      <alignment horizontal="left" vertical="center" wrapText="1"/>
    </xf>
    <xf numFmtId="0" fontId="32" fillId="5" borderId="14" xfId="0" applyFont="1" applyFill="1" applyBorder="1"/>
    <xf numFmtId="0" fontId="32" fillId="5" borderId="9" xfId="0" applyFont="1" applyFill="1" applyBorder="1"/>
    <xf numFmtId="0" fontId="32" fillId="5" borderId="3" xfId="0" applyFont="1" applyFill="1" applyBorder="1" applyAlignment="1">
      <alignment horizontal="left"/>
    </xf>
    <xf numFmtId="0" fontId="2" fillId="0" borderId="0" xfId="0" applyFont="1" applyAlignment="1">
      <alignment horizontal="left" vertical="top" wrapText="1"/>
    </xf>
    <xf numFmtId="0" fontId="57" fillId="0" borderId="6" xfId="0" applyFont="1" applyBorder="1" applyAlignment="1" applyProtection="1">
      <alignment horizontal="left" vertical="center" wrapText="1"/>
      <protection locked="0"/>
    </xf>
    <xf numFmtId="0" fontId="58" fillId="0" borderId="6" xfId="0" applyFont="1" applyBorder="1" applyAlignment="1" applyProtection="1">
      <alignment horizontal="left" vertical="center" wrapText="1"/>
      <protection locked="0"/>
    </xf>
    <xf numFmtId="0" fontId="2" fillId="9" borderId="0" xfId="0" applyFont="1" applyFill="1" applyAlignment="1" applyProtection="1">
      <alignment horizontal="center"/>
      <protection hidden="1"/>
    </xf>
    <xf numFmtId="0" fontId="37" fillId="5" borderId="0" xfId="0" applyFont="1" applyFill="1"/>
    <xf numFmtId="0" fontId="37" fillId="5" borderId="1" xfId="0" applyFont="1" applyFill="1" applyBorder="1"/>
    <xf numFmtId="0" fontId="37" fillId="5" borderId="2" xfId="0" applyFont="1" applyFill="1" applyBorder="1"/>
    <xf numFmtId="0" fontId="37" fillId="5" borderId="3" xfId="0" applyFont="1" applyFill="1" applyBorder="1"/>
    <xf numFmtId="0" fontId="2" fillId="8" borderId="6" xfId="0" applyFont="1" applyFill="1" applyBorder="1"/>
    <xf numFmtId="0" fontId="9" fillId="5" borderId="6" xfId="0" applyFont="1" applyFill="1" applyBorder="1" applyAlignment="1">
      <alignment horizontal="left" vertical="center"/>
    </xf>
    <xf numFmtId="0" fontId="0" fillId="5" borderId="6" xfId="0" applyFill="1" applyBorder="1" applyAlignment="1">
      <alignment horizontal="center" vertical="center"/>
    </xf>
    <xf numFmtId="0" fontId="0" fillId="5" borderId="10" xfId="0" applyFill="1" applyBorder="1" applyAlignment="1">
      <alignment wrapText="1"/>
    </xf>
    <xf numFmtId="0" fontId="0" fillId="5" borderId="11" xfId="0" applyFill="1" applyBorder="1" applyAlignment="1">
      <alignment wrapText="1"/>
    </xf>
    <xf numFmtId="0" fontId="0" fillId="5" borderId="13" xfId="0" applyFill="1" applyBorder="1" applyAlignment="1">
      <alignment wrapText="1"/>
    </xf>
    <xf numFmtId="0" fontId="0" fillId="0" borderId="14" xfId="0" applyBorder="1" applyAlignment="1">
      <alignment horizontal="center" vertical="center"/>
    </xf>
    <xf numFmtId="0" fontId="1" fillId="0" borderId="11" xfId="0" applyFont="1" applyBorder="1" applyAlignment="1">
      <alignment vertical="center" wrapText="1"/>
    </xf>
    <xf numFmtId="0" fontId="1" fillId="0" borderId="7" xfId="0" applyFont="1" applyBorder="1" applyAlignment="1">
      <alignment vertical="center" wrapText="1"/>
    </xf>
    <xf numFmtId="0" fontId="1" fillId="0" borderId="15" xfId="0" applyFont="1" applyBorder="1" applyAlignment="1">
      <alignment horizontal="left" vertical="center" wrapText="1"/>
    </xf>
    <xf numFmtId="0" fontId="30" fillId="0" borderId="17" xfId="0" applyFont="1" applyBorder="1" applyAlignment="1">
      <alignment horizontal="left" vertical="center" wrapText="1"/>
    </xf>
    <xf numFmtId="0" fontId="0" fillId="0" borderId="6" xfId="0" applyBorder="1" applyAlignment="1">
      <alignment horizontal="right" wrapText="1"/>
    </xf>
    <xf numFmtId="0" fontId="0" fillId="0" borderId="2" xfId="0" applyBorder="1" applyAlignment="1" applyProtection="1">
      <alignment horizontal="left"/>
      <protection hidden="1"/>
    </xf>
    <xf numFmtId="1" fontId="0" fillId="0" borderId="1" xfId="0" applyNumberFormat="1" applyBorder="1" applyAlignment="1" applyProtection="1">
      <alignment horizontal="center"/>
      <protection hidden="1"/>
    </xf>
    <xf numFmtId="1" fontId="0" fillId="0" borderId="3" xfId="0" applyNumberFormat="1" applyBorder="1" applyAlignment="1" applyProtection="1">
      <alignment horizontal="center"/>
      <protection hidden="1"/>
    </xf>
    <xf numFmtId="0" fontId="0" fillId="9" borderId="8" xfId="0" applyFill="1" applyBorder="1" applyProtection="1">
      <protection hidden="1"/>
    </xf>
    <xf numFmtId="0" fontId="3" fillId="0" borderId="16" xfId="0" applyFont="1" applyBorder="1"/>
    <xf numFmtId="0" fontId="3" fillId="0" borderId="25" xfId="0" applyFont="1" applyBorder="1"/>
    <xf numFmtId="0" fontId="52" fillId="0" borderId="27" xfId="0" applyFont="1" applyBorder="1" applyAlignment="1">
      <alignment horizontal="right" vertical="center"/>
    </xf>
    <xf numFmtId="0" fontId="1" fillId="0" borderId="1" xfId="0" applyFont="1" applyBorder="1" applyAlignment="1">
      <alignment vertical="center" wrapText="1"/>
    </xf>
    <xf numFmtId="0" fontId="3" fillId="0" borderId="22" xfId="0" applyFont="1" applyBorder="1" applyAlignment="1">
      <alignment horizontal="left"/>
    </xf>
    <xf numFmtId="0" fontId="3" fillId="0" borderId="22" xfId="0" applyFont="1" applyBorder="1"/>
    <xf numFmtId="0" fontId="3" fillId="0" borderId="26" xfId="0" applyFont="1" applyBorder="1" applyAlignment="1">
      <alignment horizontal="left"/>
    </xf>
    <xf numFmtId="0" fontId="3" fillId="0" borderId="26" xfId="0" applyFont="1" applyBorder="1"/>
    <xf numFmtId="0" fontId="0" fillId="0" borderId="26" xfId="0" applyBorder="1" applyProtection="1">
      <protection hidden="1"/>
    </xf>
    <xf numFmtId="0" fontId="0" fillId="0" borderId="26" xfId="0" applyBorder="1" applyAlignment="1" applyProtection="1">
      <alignment horizontal="right"/>
      <protection hidden="1"/>
    </xf>
    <xf numFmtId="0" fontId="0" fillId="0" borderId="1" xfId="0" applyBorder="1" applyAlignment="1" applyProtection="1">
      <alignment horizontal="right"/>
      <protection hidden="1"/>
    </xf>
    <xf numFmtId="0" fontId="3" fillId="0" borderId="20" xfId="0" applyFont="1" applyBorder="1" applyAlignment="1">
      <alignment horizontal="center" vertical="center"/>
    </xf>
    <xf numFmtId="0" fontId="3" fillId="0" borderId="24" xfId="0" applyFont="1" applyBorder="1" applyAlignment="1">
      <alignment horizontal="left" vertical="center" wrapText="1"/>
    </xf>
    <xf numFmtId="0" fontId="60" fillId="11" borderId="26" xfId="0" applyFont="1" applyFill="1" applyBorder="1" applyAlignment="1">
      <alignment vertical="center" wrapText="1"/>
    </xf>
    <xf numFmtId="0" fontId="60" fillId="18" borderId="22" xfId="0" applyFont="1" applyFill="1" applyBorder="1" applyAlignment="1">
      <alignment vertical="center" wrapText="1"/>
    </xf>
    <xf numFmtId="0" fontId="4" fillId="17" borderId="22" xfId="0" applyFont="1" applyFill="1" applyBorder="1" applyAlignment="1">
      <alignment vertical="center" wrapText="1"/>
    </xf>
    <xf numFmtId="0" fontId="60" fillId="11" borderId="25" xfId="0" applyFont="1" applyFill="1" applyBorder="1" applyAlignment="1">
      <alignment horizontal="right" vertical="center"/>
    </xf>
    <xf numFmtId="0" fontId="60" fillId="18" borderId="21" xfId="0" applyFont="1" applyFill="1" applyBorder="1" applyAlignment="1">
      <alignment horizontal="right" vertical="center"/>
    </xf>
    <xf numFmtId="0" fontId="4" fillId="17" borderId="21" xfId="0" applyFont="1" applyFill="1" applyBorder="1" applyAlignment="1">
      <alignment horizontal="right" vertical="center"/>
    </xf>
    <xf numFmtId="2" fontId="4" fillId="13" borderId="20" xfId="0" applyNumberFormat="1" applyFont="1" applyFill="1" applyBorder="1"/>
    <xf numFmtId="0" fontId="59" fillId="0" borderId="24" xfId="0" applyFont="1" applyBorder="1" applyAlignment="1">
      <alignment vertical="center" wrapText="1"/>
    </xf>
    <xf numFmtId="0" fontId="0" fillId="0" borderId="22" xfId="0" applyBorder="1" applyAlignment="1">
      <alignment horizontal="center" vertical="center"/>
    </xf>
    <xf numFmtId="0" fontId="0" fillId="0" borderId="22" xfId="0" applyBorder="1" applyAlignment="1">
      <alignment wrapText="1"/>
    </xf>
    <xf numFmtId="0" fontId="6" fillId="0" borderId="22" xfId="0" applyFont="1" applyBorder="1" applyAlignment="1">
      <alignment wrapText="1"/>
    </xf>
    <xf numFmtId="0" fontId="6" fillId="0" borderId="23" xfId="0" applyFont="1" applyBorder="1" applyAlignment="1">
      <alignment wrapText="1"/>
    </xf>
    <xf numFmtId="0" fontId="35" fillId="0" borderId="3" xfId="0" applyFont="1" applyBorder="1" applyAlignment="1">
      <alignment horizontal="center" vertical="center"/>
    </xf>
    <xf numFmtId="0" fontId="1" fillId="0" borderId="10" xfId="0" applyFont="1" applyBorder="1" applyProtection="1">
      <protection hidden="1"/>
    </xf>
    <xf numFmtId="0" fontId="9" fillId="2" borderId="0" xfId="0" applyFont="1" applyFill="1" applyAlignment="1">
      <alignment horizontal="center" vertical="center"/>
    </xf>
    <xf numFmtId="0" fontId="9" fillId="0" borderId="0" xfId="0" applyFont="1" applyAlignment="1">
      <alignment horizontal="left" vertical="center" wrapText="1"/>
    </xf>
    <xf numFmtId="2" fontId="13" fillId="0" borderId="0" xfId="0" applyNumberFormat="1" applyFont="1" applyAlignment="1">
      <alignment horizontal="center" vertical="center"/>
    </xf>
    <xf numFmtId="0" fontId="16" fillId="0" borderId="0" xfId="0" applyFont="1" applyAlignment="1">
      <alignment horizontal="center" vertical="center"/>
    </xf>
    <xf numFmtId="2" fontId="9" fillId="2" borderId="0" xfId="0" applyNumberFormat="1" applyFont="1" applyFill="1" applyAlignment="1">
      <alignment horizontal="center" vertical="center"/>
    </xf>
    <xf numFmtId="0" fontId="9" fillId="2" borderId="0" xfId="0" applyFont="1" applyFill="1" applyAlignment="1">
      <alignment horizontal="center" wrapText="1"/>
    </xf>
    <xf numFmtId="0" fontId="4" fillId="0" borderId="0" xfId="0" applyFont="1"/>
    <xf numFmtId="0" fontId="5" fillId="0" borderId="0" xfId="0" applyFont="1"/>
    <xf numFmtId="0" fontId="15" fillId="0" borderId="0" xfId="0" applyFont="1" applyAlignment="1">
      <alignment horizontal="left" vertical="center" wrapText="1"/>
    </xf>
    <xf numFmtId="0" fontId="3" fillId="0" borderId="0" xfId="0" applyFont="1" applyAlignment="1">
      <alignment vertical="center" wrapText="1"/>
    </xf>
    <xf numFmtId="0" fontId="8" fillId="0" borderId="8" xfId="0" applyFont="1" applyBorder="1" applyAlignment="1">
      <alignment vertical="center" wrapText="1"/>
    </xf>
    <xf numFmtId="0" fontId="3" fillId="0" borderId="0" xfId="0" applyFont="1" applyAlignment="1">
      <alignment horizontal="right"/>
    </xf>
    <xf numFmtId="164" fontId="3" fillId="0" borderId="0" xfId="0" applyNumberFormat="1" applyFont="1" applyAlignment="1">
      <alignment wrapText="1"/>
    </xf>
    <xf numFmtId="0" fontId="13" fillId="2" borderId="0" xfId="0" applyFont="1" applyFill="1" applyAlignment="1">
      <alignment horizontal="center" vertical="center"/>
    </xf>
    <xf numFmtId="0" fontId="40" fillId="2" borderId="0" xfId="0" applyFont="1" applyFill="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0" fillId="0" borderId="8" xfId="0" applyBorder="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13" fillId="2" borderId="0" xfId="0" applyFont="1" applyFill="1" applyAlignment="1">
      <alignment horizontal="left" vertical="center" wrapText="1"/>
    </xf>
    <xf numFmtId="0" fontId="13" fillId="2" borderId="0" xfId="0" applyFont="1" applyFill="1"/>
    <xf numFmtId="0" fontId="21" fillId="0" borderId="0" xfId="0" applyFont="1" applyAlignment="1">
      <alignment horizontal="left" vertical="center"/>
    </xf>
    <xf numFmtId="0" fontId="16" fillId="0" borderId="0" xfId="0" applyFont="1" applyAlignment="1">
      <alignment horizontal="left" vertical="center"/>
    </xf>
    <xf numFmtId="0" fontId="13" fillId="15" borderId="0" xfId="0" applyFont="1" applyFill="1" applyAlignment="1">
      <alignment horizontal="right" vertical="center"/>
    </xf>
    <xf numFmtId="0" fontId="13" fillId="15" borderId="0" xfId="0" applyFont="1" applyFill="1" applyAlignment="1">
      <alignment horizontal="center" vertical="center"/>
    </xf>
    <xf numFmtId="0" fontId="14" fillId="2" borderId="0" xfId="0" applyFont="1" applyFill="1" applyAlignment="1" applyProtection="1">
      <alignment horizontal="center" vertical="center" wrapText="1"/>
      <protection locked="0"/>
    </xf>
    <xf numFmtId="0" fontId="13" fillId="2" borderId="0" xfId="0" applyFont="1" applyFill="1" applyAlignment="1">
      <alignment wrapText="1"/>
    </xf>
    <xf numFmtId="0" fontId="0" fillId="2" borderId="0" xfId="0" applyFill="1" applyAlignment="1">
      <alignment horizontal="center" vertical="top"/>
    </xf>
    <xf numFmtId="0" fontId="21" fillId="0" borderId="0" xfId="0" applyFont="1"/>
    <xf numFmtId="0" fontId="16" fillId="0" borderId="0" xfId="0" applyFont="1"/>
    <xf numFmtId="0" fontId="3" fillId="0" borderId="0" xfId="0" applyFont="1" applyAlignment="1">
      <alignment horizontal="center" vertical="top"/>
    </xf>
    <xf numFmtId="0" fontId="0" fillId="0" borderId="8" xfId="0" applyBorder="1" applyAlignment="1">
      <alignment vertical="center" wrapText="1"/>
    </xf>
    <xf numFmtId="0" fontId="9" fillId="0" borderId="0" xfId="0" applyFont="1" applyAlignment="1">
      <alignment vertical="center" wrapText="1"/>
    </xf>
    <xf numFmtId="0" fontId="8" fillId="0" borderId="0" xfId="0" applyFont="1" applyAlignment="1" applyProtection="1">
      <alignment horizontal="center" vertical="center" wrapText="1"/>
      <protection locked="0"/>
    </xf>
    <xf numFmtId="0" fontId="0" fillId="2" borderId="0" xfId="0" applyFill="1" applyAlignment="1">
      <alignment vertical="center" wrapText="1"/>
    </xf>
    <xf numFmtId="0" fontId="8" fillId="2" borderId="0" xfId="0" applyFont="1" applyFill="1" applyAlignment="1" applyProtection="1">
      <alignment horizontal="center" vertical="center" wrapText="1"/>
      <protection locked="0"/>
    </xf>
    <xf numFmtId="0" fontId="13" fillId="0" borderId="0" xfId="0" applyFont="1" applyAlignment="1">
      <alignment vertical="center" wrapText="1"/>
    </xf>
    <xf numFmtId="0" fontId="6" fillId="0" borderId="0" xfId="0" applyFont="1" applyAlignment="1">
      <alignment horizontal="center" vertical="center"/>
    </xf>
    <xf numFmtId="0" fontId="6" fillId="0" borderId="0" xfId="0" applyFont="1" applyAlignment="1">
      <alignment vertical="center" wrapText="1"/>
    </xf>
    <xf numFmtId="0" fontId="0" fillId="0" borderId="0" xfId="0" applyAlignment="1">
      <alignment horizontal="center" vertical="center" wrapText="1"/>
    </xf>
    <xf numFmtId="0" fontId="3" fillId="0" borderId="21" xfId="0" applyFont="1" applyBorder="1"/>
    <xf numFmtId="0" fontId="52" fillId="0" borderId="23" xfId="0" applyFont="1" applyBorder="1" applyAlignment="1">
      <alignment horizontal="right" vertical="center"/>
    </xf>
    <xf numFmtId="0" fontId="3" fillId="0" borderId="38" xfId="0" applyFont="1" applyBorder="1"/>
    <xf numFmtId="0" fontId="3" fillId="0" borderId="39" xfId="0" applyFont="1" applyBorder="1" applyAlignment="1">
      <alignment horizontal="left"/>
    </xf>
    <xf numFmtId="0" fontId="3" fillId="0" borderId="39" xfId="0" applyFont="1" applyBorder="1"/>
    <xf numFmtId="0" fontId="52" fillId="0" borderId="40" xfId="0" applyFont="1" applyBorder="1" applyAlignment="1">
      <alignment horizontal="right" vertical="center"/>
    </xf>
    <xf numFmtId="0" fontId="3" fillId="0" borderId="41" xfId="0" applyFont="1" applyBorder="1" applyAlignment="1">
      <alignment horizontal="center" vertical="center"/>
    </xf>
    <xf numFmtId="0" fontId="0" fillId="0" borderId="8" xfId="0" applyBorder="1" applyAlignment="1">
      <alignment horizontal="left" vertical="center" wrapText="1" indent="2"/>
    </xf>
    <xf numFmtId="0" fontId="61" fillId="0" borderId="0" xfId="0" applyFont="1" applyAlignment="1">
      <alignment horizontal="center" vertical="center" wrapText="1"/>
    </xf>
    <xf numFmtId="0" fontId="3" fillId="0" borderId="0" xfId="0" applyFont="1" applyAlignment="1">
      <alignment horizontal="left" vertical="center" wrapText="1" indent="2"/>
    </xf>
    <xf numFmtId="0" fontId="60" fillId="11" borderId="27" xfId="0" applyFont="1" applyFill="1" applyBorder="1" applyAlignment="1">
      <alignment horizontal="center" vertical="center" wrapText="1"/>
    </xf>
    <xf numFmtId="0" fontId="60" fillId="18" borderId="20" xfId="0" applyFont="1" applyFill="1" applyBorder="1" applyAlignment="1">
      <alignment horizontal="center" vertical="center"/>
    </xf>
    <xf numFmtId="0" fontId="4" fillId="17" borderId="20" xfId="0" applyFont="1" applyFill="1" applyBorder="1" applyAlignment="1">
      <alignment horizontal="center" vertical="center"/>
    </xf>
    <xf numFmtId="2" fontId="4" fillId="13" borderId="20" xfId="0" applyNumberFormat="1" applyFont="1" applyFill="1" applyBorder="1" applyAlignment="1">
      <alignment horizontal="center" vertical="center"/>
    </xf>
    <xf numFmtId="164" fontId="4" fillId="13" borderId="20" xfId="0" applyNumberFormat="1" applyFont="1" applyFill="1" applyBorder="1" applyAlignment="1">
      <alignment horizontal="center" vertical="center"/>
    </xf>
    <xf numFmtId="0" fontId="30" fillId="0" borderId="0" xfId="0" applyFont="1" applyAlignment="1">
      <alignment horizontal="center" vertical="center"/>
    </xf>
    <xf numFmtId="0" fontId="30" fillId="0" borderId="0" xfId="0" applyFont="1" applyAlignment="1">
      <alignment wrapText="1"/>
    </xf>
    <xf numFmtId="0" fontId="30" fillId="0" borderId="0" xfId="0" applyFont="1" applyAlignment="1">
      <alignment horizontal="left"/>
    </xf>
    <xf numFmtId="0" fontId="30" fillId="0" borderId="0" xfId="0" applyFont="1"/>
    <xf numFmtId="0" fontId="32" fillId="0" borderId="0" xfId="0" applyFont="1" applyAlignment="1">
      <alignment horizontal="center" vertical="center" wrapText="1"/>
    </xf>
    <xf numFmtId="0" fontId="5" fillId="0" borderId="0" xfId="0" applyFont="1" applyAlignment="1">
      <alignment horizontal="left" vertical="center" wrapText="1" indent="2"/>
    </xf>
    <xf numFmtId="0" fontId="30" fillId="0" borderId="20" xfId="0" applyFont="1" applyBorder="1" applyAlignment="1">
      <alignment vertical="center" wrapText="1"/>
    </xf>
    <xf numFmtId="0" fontId="30" fillId="0" borderId="20" xfId="0" applyFont="1" applyBorder="1" applyAlignment="1">
      <alignment horizontal="left" vertical="center"/>
    </xf>
    <xf numFmtId="0" fontId="30" fillId="0" borderId="20" xfId="0" applyFont="1" applyBorder="1" applyAlignment="1">
      <alignment vertical="center"/>
    </xf>
    <xf numFmtId="0" fontId="5" fillId="0" borderId="20" xfId="0" applyFont="1" applyBorder="1" applyAlignment="1">
      <alignment horizontal="right" vertical="center"/>
    </xf>
    <xf numFmtId="0" fontId="30" fillId="0" borderId="20" xfId="0" applyFont="1" applyBorder="1" applyAlignment="1">
      <alignment horizontal="center" vertical="center"/>
    </xf>
    <xf numFmtId="0" fontId="30" fillId="0" borderId="21" xfId="0" applyFont="1" applyBorder="1" applyAlignment="1">
      <alignment vertical="center" wrapText="1"/>
    </xf>
    <xf numFmtId="0" fontId="5" fillId="0" borderId="23" xfId="0" applyFont="1" applyBorder="1" applyAlignment="1">
      <alignment horizontal="right" vertical="center"/>
    </xf>
    <xf numFmtId="0" fontId="30" fillId="0" borderId="8" xfId="0" applyFont="1" applyBorder="1" applyAlignment="1">
      <alignment horizontal="left" vertical="center" wrapText="1" indent="2"/>
    </xf>
    <xf numFmtId="0" fontId="30" fillId="0" borderId="22" xfId="0" applyFont="1" applyBorder="1" applyAlignment="1">
      <alignment horizontal="left" vertical="center"/>
    </xf>
    <xf numFmtId="0" fontId="30" fillId="0" borderId="22" xfId="0" applyFont="1" applyBorder="1" applyAlignment="1">
      <alignment vertical="center"/>
    </xf>
    <xf numFmtId="0" fontId="30" fillId="0" borderId="0" xfId="0" applyFont="1" applyAlignment="1">
      <alignment horizontal="center"/>
    </xf>
    <xf numFmtId="0" fontId="30" fillId="0" borderId="0" xfId="0" applyFont="1" applyAlignment="1">
      <alignment horizontal="left" vertical="center" wrapText="1"/>
    </xf>
    <xf numFmtId="0" fontId="30" fillId="0" borderId="8" xfId="0" applyFont="1" applyBorder="1" applyAlignment="1">
      <alignment horizontal="left" vertical="center" wrapText="1"/>
    </xf>
    <xf numFmtId="0" fontId="0" fillId="0" borderId="15" xfId="0" applyBorder="1" applyAlignment="1">
      <alignment horizontal="center" vertical="center" wrapText="1"/>
    </xf>
    <xf numFmtId="2" fontId="4" fillId="13" borderId="20" xfId="0" applyNumberFormat="1" applyFont="1" applyFill="1" applyBorder="1" applyAlignment="1">
      <alignment vertical="center"/>
    </xf>
    <xf numFmtId="2" fontId="4" fillId="13" borderId="20" xfId="0" applyNumberFormat="1" applyFont="1" applyFill="1" applyBorder="1" applyAlignment="1">
      <alignment horizontal="right" vertical="center"/>
    </xf>
    <xf numFmtId="0" fontId="60" fillId="18" borderId="21" xfId="0" applyFont="1" applyFill="1" applyBorder="1" applyAlignment="1">
      <alignment horizontal="center" vertical="center"/>
    </xf>
    <xf numFmtId="0" fontId="4" fillId="17" borderId="21" xfId="0" applyFont="1" applyFill="1" applyBorder="1" applyAlignment="1">
      <alignment horizontal="center" vertical="center"/>
    </xf>
    <xf numFmtId="0" fontId="35" fillId="2" borderId="11" xfId="0" applyFont="1" applyFill="1" applyBorder="1" applyAlignment="1">
      <alignment horizontal="center" vertical="center"/>
    </xf>
    <xf numFmtId="0" fontId="0" fillId="0" borderId="0" xfId="0" applyAlignment="1" applyProtection="1">
      <alignment horizontal="center" vertical="center"/>
      <protection locked="0"/>
    </xf>
    <xf numFmtId="0" fontId="0" fillId="0" borderId="13" xfId="0" applyBorder="1" applyAlignment="1" applyProtection="1">
      <alignment vertical="center" wrapText="1"/>
      <protection locked="0"/>
    </xf>
    <xf numFmtId="0" fontId="0" fillId="0" borderId="14" xfId="0" applyBorder="1" applyAlignment="1" applyProtection="1">
      <alignment vertical="center" wrapText="1"/>
      <protection locked="0"/>
    </xf>
    <xf numFmtId="0" fontId="26" fillId="16" borderId="0" xfId="0" applyFont="1" applyFill="1" applyAlignment="1">
      <alignment horizontal="center" vertical="center"/>
    </xf>
    <xf numFmtId="0" fontId="63" fillId="16" borderId="0" xfId="0" applyFont="1" applyFill="1" applyAlignment="1">
      <alignment horizontal="left" vertical="center" wrapText="1"/>
    </xf>
    <xf numFmtId="0" fontId="26" fillId="16" borderId="0" xfId="0" applyFont="1" applyFill="1" applyAlignment="1">
      <alignment wrapText="1"/>
    </xf>
    <xf numFmtId="0" fontId="26" fillId="16" borderId="0" xfId="0" applyFont="1" applyFill="1" applyAlignment="1">
      <alignment horizontal="left"/>
    </xf>
    <xf numFmtId="0" fontId="26" fillId="16" borderId="0" xfId="0" applyFont="1" applyFill="1"/>
    <xf numFmtId="0" fontId="26" fillId="16" borderId="0" xfId="0" applyFont="1" applyFill="1" applyAlignment="1">
      <alignment horizontal="left" vertical="center" wrapText="1"/>
    </xf>
    <xf numFmtId="0" fontId="26" fillId="16" borderId="8" xfId="0" applyFont="1" applyFill="1" applyBorder="1" applyAlignment="1">
      <alignment horizontal="left" vertical="center" wrapText="1"/>
    </xf>
    <xf numFmtId="0" fontId="0" fillId="16" borderId="0" xfId="0" applyFill="1" applyAlignment="1">
      <alignment horizontal="center" vertical="center"/>
    </xf>
    <xf numFmtId="0" fontId="0" fillId="16" borderId="0" xfId="0" applyFill="1" applyAlignment="1">
      <alignment horizontal="left" vertical="center" wrapText="1"/>
    </xf>
    <xf numFmtId="0" fontId="13" fillId="16" borderId="0" xfId="0" applyFont="1" applyFill="1" applyAlignment="1">
      <alignment horizontal="right" vertical="center"/>
    </xf>
    <xf numFmtId="0" fontId="0" fillId="16" borderId="0" xfId="0" applyFill="1"/>
    <xf numFmtId="0" fontId="0" fillId="16" borderId="8" xfId="0" applyFill="1" applyBorder="1" applyAlignment="1">
      <alignment horizontal="left" vertical="center" wrapText="1"/>
    </xf>
    <xf numFmtId="0" fontId="13" fillId="16" borderId="0" xfId="0" applyFont="1" applyFill="1" applyAlignment="1">
      <alignment horizontal="center" vertical="center"/>
    </xf>
    <xf numFmtId="0" fontId="13" fillId="16" borderId="0" xfId="0" applyFont="1" applyFill="1" applyAlignment="1">
      <alignment horizontal="left" vertical="center" wrapText="1"/>
    </xf>
    <xf numFmtId="0" fontId="13" fillId="16" borderId="0" xfId="0" applyFont="1" applyFill="1"/>
    <xf numFmtId="0" fontId="13" fillId="16" borderId="0" xfId="0" applyFont="1" applyFill="1" applyAlignment="1">
      <alignment wrapText="1"/>
    </xf>
    <xf numFmtId="0" fontId="0" fillId="16" borderId="0" xfId="0" applyFill="1" applyAlignment="1">
      <alignment horizontal="center" vertical="top"/>
    </xf>
    <xf numFmtId="0" fontId="0" fillId="16" borderId="0" xfId="0" applyFill="1" applyAlignment="1">
      <alignment vertical="center" wrapText="1"/>
    </xf>
    <xf numFmtId="0" fontId="0" fillId="16" borderId="8" xfId="0" applyFill="1" applyBorder="1" applyAlignment="1">
      <alignment vertical="center" wrapText="1"/>
    </xf>
    <xf numFmtId="0" fontId="0" fillId="16" borderId="0" xfId="0" applyFill="1" applyAlignment="1">
      <alignment wrapText="1"/>
    </xf>
    <xf numFmtId="0" fontId="0" fillId="5" borderId="1" xfId="0" applyFill="1" applyBorder="1" applyAlignment="1">
      <alignment horizontal="center" vertical="center"/>
    </xf>
    <xf numFmtId="0" fontId="0" fillId="5" borderId="2" xfId="0" applyFill="1" applyBorder="1" applyAlignment="1">
      <alignment horizontal="center" vertical="center"/>
    </xf>
    <xf numFmtId="0" fontId="9" fillId="5" borderId="2" xfId="0" applyFont="1" applyFill="1" applyBorder="1" applyAlignment="1">
      <alignment horizontal="center" vertical="center"/>
    </xf>
    <xf numFmtId="0" fontId="0" fillId="5" borderId="3" xfId="0" applyFill="1" applyBorder="1" applyAlignment="1">
      <alignment horizontal="center" vertical="center"/>
    </xf>
    <xf numFmtId="0" fontId="9" fillId="5" borderId="6" xfId="0" applyFont="1" applyFill="1" applyBorder="1" applyAlignment="1">
      <alignment horizontal="center" vertical="center"/>
    </xf>
    <xf numFmtId="0" fontId="0" fillId="0" borderId="14" xfId="0" applyBorder="1" applyAlignment="1">
      <alignment horizontal="left" vertical="center" wrapText="1"/>
    </xf>
    <xf numFmtId="0" fontId="35" fillId="0" borderId="13" xfId="0" applyFont="1" applyBorder="1" applyAlignment="1">
      <alignment horizontal="center" vertical="center"/>
    </xf>
    <xf numFmtId="0" fontId="5" fillId="0" borderId="21" xfId="0" applyFont="1" applyBorder="1" applyAlignment="1">
      <alignment horizontal="left" wrapText="1"/>
    </xf>
    <xf numFmtId="0" fontId="0" fillId="0" borderId="7" xfId="0" applyBorder="1" applyProtection="1">
      <protection hidden="1"/>
    </xf>
    <xf numFmtId="0" fontId="0" fillId="0" borderId="50" xfId="0" applyBorder="1" applyProtection="1">
      <protection hidden="1"/>
    </xf>
    <xf numFmtId="164" fontId="0" fillId="9" borderId="1" xfId="0" applyNumberFormat="1" applyFill="1" applyBorder="1" applyAlignment="1" applyProtection="1">
      <alignment horizontal="center"/>
      <protection hidden="1"/>
    </xf>
    <xf numFmtId="164" fontId="0" fillId="9" borderId="2" xfId="0" applyNumberFormat="1" applyFill="1" applyBorder="1" applyAlignment="1" applyProtection="1">
      <alignment horizontal="center"/>
      <protection hidden="1"/>
    </xf>
    <xf numFmtId="164" fontId="0" fillId="9" borderId="3" xfId="0" applyNumberFormat="1" applyFill="1" applyBorder="1" applyAlignment="1" applyProtection="1">
      <alignment horizontal="center"/>
      <protection hidden="1"/>
    </xf>
    <xf numFmtId="164" fontId="0" fillId="0" borderId="6" xfId="0" applyNumberFormat="1" applyBorder="1" applyAlignment="1" applyProtection="1">
      <alignment horizontal="center"/>
      <protection hidden="1"/>
    </xf>
    <xf numFmtId="0" fontId="0" fillId="0" borderId="1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9" borderId="11" xfId="0" applyFill="1" applyBorder="1" applyAlignment="1" applyProtection="1">
      <alignment horizontal="center"/>
      <protection hidden="1"/>
    </xf>
    <xf numFmtId="0" fontId="0" fillId="9" borderId="10" xfId="0" applyFill="1" applyBorder="1" applyAlignment="1" applyProtection="1">
      <alignment horizontal="center"/>
      <protection hidden="1"/>
    </xf>
    <xf numFmtId="0" fontId="0" fillId="9" borderId="13" xfId="0" applyFill="1" applyBorder="1" applyAlignment="1" applyProtection="1">
      <alignment horizontal="center"/>
      <protection hidden="1"/>
    </xf>
    <xf numFmtId="0" fontId="2" fillId="9" borderId="6" xfId="0" applyFont="1" applyFill="1" applyBorder="1" applyAlignment="1" applyProtection="1">
      <alignment horizontal="center" vertical="center" wrapText="1"/>
      <protection hidden="1"/>
    </xf>
    <xf numFmtId="0" fontId="2" fillId="9" borderId="1" xfId="0" applyFont="1" applyFill="1" applyBorder="1" applyAlignment="1" applyProtection="1">
      <alignment horizontal="center" vertical="center"/>
      <protection hidden="1"/>
    </xf>
    <xf numFmtId="0" fontId="2" fillId="9" borderId="2" xfId="0" applyFont="1" applyFill="1" applyBorder="1" applyAlignment="1" applyProtection="1">
      <alignment horizontal="center" vertical="center"/>
      <protection hidden="1"/>
    </xf>
    <xf numFmtId="0" fontId="2" fillId="9" borderId="3" xfId="0" applyFont="1" applyFill="1" applyBorder="1" applyAlignment="1" applyProtection="1">
      <alignment horizontal="center" vertical="center"/>
      <protection hidden="1"/>
    </xf>
    <xf numFmtId="164" fontId="2" fillId="9" borderId="6" xfId="0" applyNumberFormat="1" applyFont="1" applyFill="1" applyBorder="1" applyAlignment="1" applyProtection="1">
      <alignment horizontal="center"/>
      <protection hidden="1"/>
    </xf>
    <xf numFmtId="0" fontId="18" fillId="9" borderId="12" xfId="0" applyFont="1" applyFill="1" applyBorder="1" applyProtection="1">
      <protection hidden="1"/>
    </xf>
    <xf numFmtId="0" fontId="27" fillId="19" borderId="0" xfId="0" applyFont="1" applyFill="1" applyProtection="1">
      <protection hidden="1"/>
    </xf>
    <xf numFmtId="0" fontId="0" fillId="19" borderId="0" xfId="0" applyFill="1" applyProtection="1">
      <protection hidden="1"/>
    </xf>
    <xf numFmtId="164" fontId="2" fillId="9" borderId="0" xfId="0" applyNumberFormat="1" applyFont="1" applyFill="1" applyAlignment="1" applyProtection="1">
      <alignment horizontal="center"/>
      <protection hidden="1"/>
    </xf>
    <xf numFmtId="0" fontId="0" fillId="0" borderId="8" xfId="0" applyBorder="1" applyAlignment="1" applyProtection="1">
      <alignment horizontal="center" vertical="center"/>
      <protection hidden="1"/>
    </xf>
    <xf numFmtId="0" fontId="2" fillId="9" borderId="9" xfId="0" applyFont="1" applyFill="1" applyBorder="1" applyAlignment="1" applyProtection="1">
      <alignment horizontal="center" vertical="center" wrapText="1"/>
      <protection hidden="1"/>
    </xf>
    <xf numFmtId="0" fontId="0" fillId="0" borderId="15" xfId="0" applyBorder="1" applyAlignment="1">
      <alignment vertical="center" wrapText="1"/>
    </xf>
    <xf numFmtId="0" fontId="0" fillId="0" borderId="16" xfId="0" applyBorder="1" applyAlignment="1">
      <alignment vertical="center" wrapText="1"/>
    </xf>
    <xf numFmtId="0" fontId="0" fillId="0" borderId="10" xfId="0" applyBorder="1" applyAlignment="1">
      <alignment horizontal="left" vertical="center" wrapText="1"/>
    </xf>
    <xf numFmtId="0" fontId="2" fillId="0" borderId="10" xfId="0" applyFont="1" applyBorder="1" applyAlignment="1" applyProtection="1">
      <alignment horizontal="left" vertical="center" wrapText="1"/>
      <protection hidden="1"/>
    </xf>
    <xf numFmtId="0" fontId="2" fillId="0" borderId="10" xfId="0" applyFont="1" applyBorder="1" applyAlignment="1" applyProtection="1">
      <alignment horizontal="left" wrapText="1"/>
      <protection hidden="1"/>
    </xf>
    <xf numFmtId="0" fontId="8" fillId="9" borderId="11" xfId="0" applyFont="1" applyFill="1" applyBorder="1" applyProtection="1">
      <protection hidden="1"/>
    </xf>
    <xf numFmtId="0" fontId="34" fillId="9" borderId="12" xfId="2" applyFont="1" applyFill="1" applyBorder="1" applyAlignment="1" applyProtection="1">
      <protection hidden="1"/>
    </xf>
    <xf numFmtId="0" fontId="8" fillId="9" borderId="10" xfId="0" applyFont="1" applyFill="1" applyBorder="1" applyProtection="1">
      <protection hidden="1"/>
    </xf>
    <xf numFmtId="0" fontId="34" fillId="9" borderId="0" xfId="2" applyFont="1" applyFill="1" applyBorder="1" applyAlignment="1" applyProtection="1">
      <protection hidden="1"/>
    </xf>
    <xf numFmtId="0" fontId="8" fillId="9" borderId="13" xfId="0" applyFont="1" applyFill="1" applyBorder="1" applyProtection="1">
      <protection hidden="1"/>
    </xf>
    <xf numFmtId="0" fontId="34" fillId="9" borderId="14" xfId="2" applyFont="1" applyFill="1" applyBorder="1" applyAlignment="1" applyProtection="1">
      <protection hidden="1"/>
    </xf>
    <xf numFmtId="0" fontId="2" fillId="0" borderId="16" xfId="0" applyFont="1" applyBorder="1" applyAlignment="1">
      <alignment vertical="center" wrapText="1"/>
    </xf>
    <xf numFmtId="0" fontId="1" fillId="0" borderId="16" xfId="0" applyFont="1" applyBorder="1" applyAlignment="1">
      <alignment vertical="center"/>
    </xf>
    <xf numFmtId="164" fontId="0" fillId="0" borderId="1" xfId="0" applyNumberFormat="1" applyBorder="1" applyAlignment="1" applyProtection="1">
      <alignment horizontal="center"/>
      <protection hidden="1"/>
    </xf>
    <xf numFmtId="0" fontId="2" fillId="9" borderId="14" xfId="0" applyFont="1" applyFill="1" applyBorder="1" applyAlignment="1" applyProtection="1">
      <alignment horizontal="center" vertical="center" wrapText="1"/>
      <protection hidden="1"/>
    </xf>
    <xf numFmtId="0" fontId="65" fillId="9" borderId="0" xfId="0" applyFont="1" applyFill="1" applyProtection="1">
      <protection hidden="1"/>
    </xf>
    <xf numFmtId="0" fontId="64" fillId="9" borderId="10" xfId="0" applyFont="1" applyFill="1" applyBorder="1" applyAlignment="1" applyProtection="1">
      <alignment vertical="center" wrapText="1"/>
      <protection hidden="1"/>
    </xf>
    <xf numFmtId="0" fontId="65" fillId="9" borderId="10" xfId="0" applyFont="1" applyFill="1" applyBorder="1" applyAlignment="1" applyProtection="1">
      <alignment vertical="center" wrapText="1"/>
      <protection hidden="1"/>
    </xf>
    <xf numFmtId="164" fontId="65" fillId="9" borderId="10" xfId="0" applyNumberFormat="1" applyFont="1" applyFill="1" applyBorder="1" applyAlignment="1" applyProtection="1">
      <alignment horizontal="center" vertical="center"/>
      <protection hidden="1"/>
    </xf>
    <xf numFmtId="164" fontId="65" fillId="9" borderId="10" xfId="0" applyNumberFormat="1" applyFont="1" applyFill="1" applyBorder="1" applyAlignment="1" applyProtection="1">
      <alignment horizontal="center"/>
      <protection hidden="1"/>
    </xf>
    <xf numFmtId="0" fontId="2" fillId="9" borderId="6" xfId="0" applyFont="1" applyFill="1" applyBorder="1" applyAlignment="1" applyProtection="1">
      <alignment horizontal="right"/>
      <protection hidden="1"/>
    </xf>
    <xf numFmtId="0" fontId="2" fillId="9" borderId="15" xfId="0" applyFont="1" applyFill="1" applyBorder="1" applyAlignment="1" applyProtection="1">
      <alignment horizontal="center" vertical="center"/>
      <protection hidden="1"/>
    </xf>
    <xf numFmtId="0" fontId="2" fillId="9" borderId="6" xfId="0" applyFont="1" applyFill="1" applyBorder="1" applyAlignment="1" applyProtection="1">
      <alignment horizontal="center" vertical="center"/>
      <protection hidden="1"/>
    </xf>
    <xf numFmtId="164" fontId="0" fillId="9" borderId="6" xfId="0" applyNumberFormat="1" applyFill="1" applyBorder="1" applyAlignment="1" applyProtection="1">
      <alignment horizontal="center"/>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0" fontId="0" fillId="0" borderId="16" xfId="0" applyBorder="1" applyAlignment="1" applyProtection="1">
      <alignment horizontal="center" vertical="center" wrapText="1"/>
      <protection hidden="1"/>
    </xf>
    <xf numFmtId="0" fontId="0" fillId="0" borderId="0" xfId="0" applyAlignment="1" applyProtection="1">
      <alignment vertical="center" wrapText="1"/>
      <protection hidden="1"/>
    </xf>
    <xf numFmtId="0" fontId="0" fillId="0" borderId="12"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2" xfId="0" applyBorder="1" applyAlignment="1" applyProtection="1">
      <alignment horizontal="left" vertical="center" wrapText="1"/>
      <protection hidden="1"/>
    </xf>
    <xf numFmtId="0" fontId="0" fillId="0" borderId="7" xfId="0" applyBorder="1" applyAlignment="1" applyProtection="1">
      <alignment horizontal="left" vertical="center" wrapText="1"/>
      <protection hidden="1"/>
    </xf>
    <xf numFmtId="164" fontId="0" fillId="0" borderId="6" xfId="0" applyNumberFormat="1" applyBorder="1" applyAlignment="1" applyProtection="1">
      <alignment horizontal="center" vertical="center" wrapText="1"/>
      <protection hidden="1"/>
    </xf>
    <xf numFmtId="0" fontId="0" fillId="0" borderId="10" xfId="0" applyBorder="1" applyAlignment="1" applyProtection="1">
      <alignment vertical="center" wrapText="1"/>
      <protection hidden="1"/>
    </xf>
    <xf numFmtId="0" fontId="0" fillId="0" borderId="8" xfId="0" applyBorder="1" applyAlignment="1" applyProtection="1">
      <alignment vertical="center" wrapText="1"/>
      <protection hidden="1"/>
    </xf>
    <xf numFmtId="0" fontId="0" fillId="12" borderId="16" xfId="0" applyFill="1" applyBorder="1" applyAlignment="1" applyProtection="1">
      <alignment horizontal="center" vertical="center"/>
      <protection locked="0"/>
    </xf>
    <xf numFmtId="0" fontId="0" fillId="0" borderId="12" xfId="0" applyBorder="1" applyAlignment="1">
      <alignment horizontal="center" vertical="center"/>
    </xf>
    <xf numFmtId="0" fontId="0" fillId="16" borderId="15" xfId="0" applyFill="1" applyBorder="1" applyAlignment="1">
      <alignment horizontal="left" vertical="center" wrapText="1"/>
    </xf>
    <xf numFmtId="0" fontId="0" fillId="16" borderId="16" xfId="0" applyFill="1" applyBorder="1" applyAlignment="1">
      <alignment horizontal="center" vertical="center"/>
    </xf>
    <xf numFmtId="0" fontId="0" fillId="0" borderId="15" xfId="0" applyBorder="1" applyAlignment="1" applyProtection="1">
      <alignment vertical="center" wrapText="1"/>
      <protection locked="0"/>
    </xf>
    <xf numFmtId="0" fontId="0" fillId="0" borderId="16" xfId="0" applyBorder="1" applyAlignment="1" applyProtection="1">
      <alignment vertical="center" wrapText="1"/>
      <protection locked="0"/>
    </xf>
    <xf numFmtId="0" fontId="0" fillId="0" borderId="51" xfId="0" applyBorder="1" applyAlignment="1" applyProtection="1">
      <alignment horizontal="center" vertical="center" wrapText="1"/>
      <protection locked="0"/>
    </xf>
    <xf numFmtId="0" fontId="0" fillId="12" borderId="16" xfId="0" applyFill="1" applyBorder="1" applyAlignment="1">
      <alignment horizontal="center" vertical="center"/>
    </xf>
    <xf numFmtId="0" fontId="9" fillId="0" borderId="6" xfId="0" applyFont="1" applyBorder="1" applyAlignment="1">
      <alignment horizontal="center" vertical="center"/>
    </xf>
    <xf numFmtId="15" fontId="0" fillId="0" borderId="0" xfId="0" applyNumberFormat="1" applyAlignment="1">
      <alignment horizontal="left" vertical="top"/>
    </xf>
    <xf numFmtId="0" fontId="66" fillId="0" borderId="0" xfId="0" applyFont="1" applyAlignment="1">
      <alignment vertical="center" wrapText="1"/>
    </xf>
    <xf numFmtId="0" fontId="0" fillId="0" borderId="6" xfId="0" applyBorder="1" applyAlignment="1">
      <alignment horizontal="center"/>
    </xf>
    <xf numFmtId="0" fontId="0" fillId="0" borderId="17" xfId="0" applyBorder="1" applyAlignment="1">
      <alignment horizontal="center"/>
    </xf>
    <xf numFmtId="0" fontId="0" fillId="0" borderId="0" xfId="0" applyAlignment="1">
      <alignment vertical="top" wrapText="1"/>
    </xf>
    <xf numFmtId="0" fontId="0" fillId="0" borderId="0" xfId="0" applyAlignment="1">
      <alignment vertical="top"/>
    </xf>
    <xf numFmtId="0" fontId="0" fillId="0" borderId="6" xfId="0" applyBorder="1" applyAlignment="1">
      <alignment horizontal="center" wrapText="1"/>
    </xf>
    <xf numFmtId="0" fontId="0" fillId="0" borderId="17" xfId="0" applyBorder="1" applyAlignment="1">
      <alignment horizontal="center" vertical="center" wrapText="1"/>
    </xf>
    <xf numFmtId="0" fontId="2" fillId="15" borderId="11" xfId="0" applyFont="1" applyFill="1" applyBorder="1" applyAlignment="1">
      <alignment horizontal="left" vertical="center"/>
    </xf>
    <xf numFmtId="0" fontId="0" fillId="15" borderId="12" xfId="0" applyFill="1" applyBorder="1"/>
    <xf numFmtId="0" fontId="0" fillId="15" borderId="12" xfId="0" applyFill="1" applyBorder="1" applyAlignment="1">
      <alignment horizontal="center" vertical="center"/>
    </xf>
    <xf numFmtId="0" fontId="0" fillId="15" borderId="12" xfId="0" applyFill="1" applyBorder="1" applyAlignment="1">
      <alignment wrapText="1"/>
    </xf>
    <xf numFmtId="0" fontId="0" fillId="15" borderId="12" xfId="0" applyFill="1" applyBorder="1" applyAlignment="1">
      <alignment horizontal="left"/>
    </xf>
    <xf numFmtId="0" fontId="0" fillId="15" borderId="12" xfId="0" applyFill="1" applyBorder="1" applyAlignment="1">
      <alignment horizontal="left" vertical="center" wrapText="1"/>
    </xf>
    <xf numFmtId="0" fontId="0" fillId="15" borderId="7" xfId="0" applyFill="1" applyBorder="1" applyAlignment="1">
      <alignment horizontal="left" vertical="center" wrapText="1"/>
    </xf>
    <xf numFmtId="0" fontId="13" fillId="15" borderId="12" xfId="0" applyFont="1" applyFill="1" applyBorder="1" applyAlignment="1">
      <alignment horizontal="left" vertical="center" wrapText="1"/>
    </xf>
    <xf numFmtId="0" fontId="13" fillId="15" borderId="12" xfId="0" applyFont="1" applyFill="1" applyBorder="1" applyAlignment="1">
      <alignment horizontal="center" vertical="center"/>
    </xf>
    <xf numFmtId="0" fontId="13" fillId="15" borderId="12" xfId="0" applyFont="1" applyFill="1" applyBorder="1"/>
    <xf numFmtId="0" fontId="13" fillId="15" borderId="12" xfId="0" applyFont="1" applyFill="1" applyBorder="1" applyAlignment="1">
      <alignment wrapText="1"/>
    </xf>
    <xf numFmtId="0" fontId="0" fillId="15" borderId="12" xfId="0" applyFill="1" applyBorder="1" applyAlignment="1">
      <alignment horizontal="center" vertical="top"/>
    </xf>
    <xf numFmtId="0" fontId="13" fillId="15" borderId="12" xfId="0" applyFont="1" applyFill="1" applyBorder="1" applyAlignment="1">
      <alignment horizontal="left" wrapText="1"/>
    </xf>
    <xf numFmtId="0" fontId="13" fillId="15" borderId="12" xfId="0" applyFont="1" applyFill="1" applyBorder="1" applyAlignment="1">
      <alignment horizontal="left"/>
    </xf>
    <xf numFmtId="0" fontId="2" fillId="15" borderId="12" xfId="0" applyFont="1" applyFill="1" applyBorder="1" applyAlignment="1">
      <alignment horizontal="left" wrapText="1"/>
    </xf>
    <xf numFmtId="0" fontId="2" fillId="15" borderId="12" xfId="0" applyFont="1" applyFill="1" applyBorder="1" applyAlignment="1">
      <alignment horizontal="left"/>
    </xf>
    <xf numFmtId="0" fontId="2" fillId="15" borderId="12" xfId="0" applyFont="1" applyFill="1" applyBorder="1" applyAlignment="1">
      <alignment horizontal="center" vertical="center"/>
    </xf>
    <xf numFmtId="0" fontId="2" fillId="15" borderId="12" xfId="0" applyFont="1" applyFill="1" applyBorder="1" applyAlignment="1">
      <alignment horizontal="left" vertical="center" wrapText="1"/>
    </xf>
    <xf numFmtId="0" fontId="2" fillId="15" borderId="7" xfId="0" applyFont="1" applyFill="1" applyBorder="1" applyAlignment="1">
      <alignment horizontal="left" vertical="center" wrapText="1"/>
    </xf>
    <xf numFmtId="0" fontId="2" fillId="15" borderId="16" xfId="0" applyFont="1" applyFill="1" applyBorder="1"/>
    <xf numFmtId="0" fontId="0" fillId="15" borderId="12" xfId="0" applyFill="1" applyBorder="1" applyAlignment="1">
      <alignment horizontal="left" vertical="center"/>
    </xf>
    <xf numFmtId="0" fontId="0" fillId="15" borderId="7" xfId="0" applyFill="1" applyBorder="1" applyAlignment="1">
      <alignment horizontal="left" vertical="center"/>
    </xf>
    <xf numFmtId="0" fontId="2" fillId="15" borderId="15" xfId="0" applyFont="1" applyFill="1" applyBorder="1" applyAlignment="1">
      <alignment horizontal="left" vertical="center"/>
    </xf>
    <xf numFmtId="0" fontId="2" fillId="15" borderId="16" xfId="0" applyFont="1" applyFill="1" applyBorder="1" applyAlignment="1">
      <alignment wrapText="1"/>
    </xf>
    <xf numFmtId="0" fontId="2" fillId="15" borderId="16" xfId="0" applyFont="1" applyFill="1" applyBorder="1" applyAlignment="1">
      <alignment horizontal="center" vertical="center"/>
    </xf>
    <xf numFmtId="0" fontId="0" fillId="15" borderId="16" xfId="0" applyFill="1" applyBorder="1" applyAlignment="1">
      <alignment horizontal="center" vertical="center"/>
    </xf>
    <xf numFmtId="0" fontId="2" fillId="15" borderId="16" xfId="0" applyFont="1" applyFill="1" applyBorder="1" applyAlignment="1">
      <alignment horizontal="left" vertical="center"/>
    </xf>
    <xf numFmtId="0" fontId="2" fillId="15" borderId="17" xfId="0" applyFont="1" applyFill="1" applyBorder="1" applyAlignment="1">
      <alignment horizontal="left" vertical="center"/>
    </xf>
    <xf numFmtId="0" fontId="1" fillId="15" borderId="16" xfId="0" applyFont="1" applyFill="1" applyBorder="1"/>
    <xf numFmtId="0" fontId="2" fillId="15" borderId="16" xfId="0" applyFont="1" applyFill="1" applyBorder="1" applyAlignment="1">
      <alignment horizontal="left" vertical="center" wrapText="1"/>
    </xf>
    <xf numFmtId="0" fontId="2" fillId="15" borderId="17" xfId="0" applyFont="1" applyFill="1" applyBorder="1" applyAlignment="1">
      <alignment horizontal="left" vertical="center" wrapText="1"/>
    </xf>
    <xf numFmtId="0" fontId="2" fillId="15" borderId="13" xfId="0" applyFont="1" applyFill="1" applyBorder="1" applyAlignment="1">
      <alignment horizontal="left" vertical="center"/>
    </xf>
    <xf numFmtId="0" fontId="2" fillId="15" borderId="14" xfId="0" applyFont="1" applyFill="1" applyBorder="1" applyAlignment="1">
      <alignment wrapText="1"/>
    </xf>
    <xf numFmtId="0" fontId="2" fillId="15" borderId="14" xfId="0" applyFont="1" applyFill="1" applyBorder="1" applyAlignment="1">
      <alignment horizontal="center" vertical="center"/>
    </xf>
    <xf numFmtId="0" fontId="2" fillId="15" borderId="12" xfId="0" applyFont="1" applyFill="1" applyBorder="1" applyAlignment="1">
      <alignment wrapText="1"/>
    </xf>
    <xf numFmtId="0" fontId="2" fillId="15" borderId="12" xfId="0" applyFont="1" applyFill="1" applyBorder="1"/>
    <xf numFmtId="0" fontId="2" fillId="15" borderId="12" xfId="0" applyFont="1" applyFill="1" applyBorder="1" applyAlignment="1">
      <alignment horizontal="left" vertical="center"/>
    </xf>
    <xf numFmtId="0" fontId="2" fillId="15" borderId="7" xfId="0" applyFont="1" applyFill="1" applyBorder="1" applyAlignment="1">
      <alignment horizontal="left" vertical="center"/>
    </xf>
    <xf numFmtId="0" fontId="0" fillId="15" borderId="0" xfId="0" applyFill="1" applyAlignment="1">
      <alignment horizontal="center" vertical="center"/>
    </xf>
    <xf numFmtId="0" fontId="0" fillId="15" borderId="0" xfId="0" applyFill="1"/>
    <xf numFmtId="0" fontId="2" fillId="15" borderId="0" xfId="0" applyFont="1" applyFill="1" applyAlignment="1">
      <alignment horizontal="left" vertical="center"/>
    </xf>
    <xf numFmtId="0" fontId="0" fillId="15" borderId="0" xfId="0" applyFill="1" applyAlignment="1">
      <alignment horizontal="left" vertical="center" wrapText="1"/>
    </xf>
    <xf numFmtId="0" fontId="2" fillId="15" borderId="14" xfId="0" applyFont="1" applyFill="1" applyBorder="1" applyAlignment="1">
      <alignment horizontal="left" vertical="center"/>
    </xf>
    <xf numFmtId="0" fontId="2" fillId="15" borderId="14" xfId="0" applyFont="1" applyFill="1" applyBorder="1"/>
    <xf numFmtId="0" fontId="9" fillId="15" borderId="0" xfId="0" applyFont="1" applyFill="1" applyAlignment="1" applyProtection="1">
      <alignment horizontal="left" vertical="center"/>
      <protection hidden="1"/>
    </xf>
    <xf numFmtId="0" fontId="69" fillId="15" borderId="0" xfId="0" applyFont="1" applyFill="1" applyAlignment="1" applyProtection="1">
      <alignment horizontal="left" vertical="center"/>
      <protection hidden="1"/>
    </xf>
    <xf numFmtId="0" fontId="70" fillId="15" borderId="0" xfId="0" applyFont="1" applyFill="1" applyAlignment="1" applyProtection="1">
      <alignment horizontal="left" vertical="center"/>
      <protection hidden="1"/>
    </xf>
    <xf numFmtId="0" fontId="0" fillId="15" borderId="0" xfId="0" applyFill="1" applyProtection="1">
      <protection hidden="1"/>
    </xf>
    <xf numFmtId="0" fontId="7" fillId="15" borderId="0" xfId="0" applyFont="1" applyFill="1" applyProtection="1">
      <protection hidden="1"/>
    </xf>
    <xf numFmtId="0" fontId="18" fillId="15" borderId="0" xfId="0" applyFont="1" applyFill="1" applyAlignment="1" applyProtection="1">
      <alignment wrapText="1"/>
      <protection hidden="1"/>
    </xf>
    <xf numFmtId="0" fontId="18" fillId="15" borderId="0" xfId="0" applyFont="1" applyFill="1" applyProtection="1">
      <protection hidden="1"/>
    </xf>
    <xf numFmtId="0" fontId="0" fillId="15" borderId="0" xfId="0" applyFill="1" applyAlignment="1" applyProtection="1">
      <alignment horizontal="center" vertical="center"/>
      <protection hidden="1"/>
    </xf>
    <xf numFmtId="0" fontId="0" fillId="15" borderId="0" xfId="0" applyFill="1" applyAlignment="1" applyProtection="1">
      <alignment horizontal="left"/>
      <protection hidden="1"/>
    </xf>
    <xf numFmtId="0" fontId="2" fillId="15" borderId="0" xfId="0" applyFont="1" applyFill="1" applyAlignment="1" applyProtection="1">
      <alignment horizontal="center"/>
      <protection hidden="1"/>
    </xf>
    <xf numFmtId="0" fontId="0" fillId="15" borderId="0" xfId="0" applyFill="1" applyAlignment="1" applyProtection="1">
      <alignment horizontal="right"/>
      <protection hidden="1"/>
    </xf>
    <xf numFmtId="2" fontId="0" fillId="15" borderId="0" xfId="0" applyNumberFormat="1" applyFill="1" applyAlignment="1" applyProtection="1">
      <alignment horizontal="center"/>
      <protection hidden="1"/>
    </xf>
    <xf numFmtId="0" fontId="20" fillId="15" borderId="0" xfId="0" applyFont="1" applyFill="1" applyProtection="1">
      <protection hidden="1"/>
    </xf>
    <xf numFmtId="0" fontId="0" fillId="13" borderId="2" xfId="0" applyFill="1" applyBorder="1" applyAlignment="1">
      <alignment horizontal="center"/>
    </xf>
    <xf numFmtId="0" fontId="0" fillId="13" borderId="8" xfId="0" applyFill="1" applyBorder="1" applyAlignment="1">
      <alignment horizontal="center"/>
    </xf>
    <xf numFmtId="0" fontId="0" fillId="13" borderId="1" xfId="0" applyFill="1" applyBorder="1" applyAlignment="1">
      <alignment horizontal="center"/>
    </xf>
    <xf numFmtId="0" fontId="0" fillId="20" borderId="2" xfId="0" applyFill="1" applyBorder="1" applyAlignment="1">
      <alignment horizontal="center"/>
    </xf>
    <xf numFmtId="0" fontId="0" fillId="20" borderId="8" xfId="0" applyFill="1" applyBorder="1" applyAlignment="1">
      <alignment horizontal="center"/>
    </xf>
    <xf numFmtId="0" fontId="9" fillId="0" borderId="11" xfId="0" applyFont="1" applyBorder="1" applyAlignment="1">
      <alignment horizontal="left" vertical="center"/>
    </xf>
    <xf numFmtId="0" fontId="0" fillId="5" borderId="8" xfId="0" applyFill="1" applyBorder="1" applyAlignment="1">
      <alignment horizontal="center" vertical="center"/>
    </xf>
    <xf numFmtId="0" fontId="9" fillId="0" borderId="13" xfId="0" applyFont="1" applyBorder="1" applyAlignment="1">
      <alignment horizontal="left" vertical="center"/>
    </xf>
    <xf numFmtId="0" fontId="0" fillId="5" borderId="9" xfId="0" applyFill="1" applyBorder="1" applyAlignment="1">
      <alignment horizontal="center" vertical="center"/>
    </xf>
    <xf numFmtId="0" fontId="9" fillId="0" borderId="10" xfId="0" applyFont="1" applyBorder="1" applyAlignment="1">
      <alignment horizontal="left" vertical="center"/>
    </xf>
    <xf numFmtId="0" fontId="0" fillId="15" borderId="0" xfId="0" applyFill="1" applyAlignment="1">
      <alignment vertical="center" wrapText="1"/>
    </xf>
    <xf numFmtId="0" fontId="0" fillId="15" borderId="0" xfId="0" applyFill="1" applyAlignment="1">
      <alignment horizontal="left" vertical="center"/>
    </xf>
    <xf numFmtId="0" fontId="0" fillId="0" borderId="6" xfId="0" applyBorder="1" applyAlignment="1" applyProtection="1">
      <alignment horizontal="left" vertical="center"/>
      <protection locked="0"/>
    </xf>
    <xf numFmtId="165" fontId="0" fillId="0" borderId="6" xfId="0" applyNumberFormat="1" applyBorder="1" applyAlignment="1" applyProtection="1">
      <alignment horizontal="left" vertical="center"/>
      <protection locked="0"/>
    </xf>
    <xf numFmtId="0" fontId="0" fillId="0" borderId="15" xfId="0" applyBorder="1" applyAlignment="1" applyProtection="1">
      <alignment vertical="center"/>
      <protection locked="0"/>
    </xf>
    <xf numFmtId="0" fontId="0" fillId="0" borderId="6" xfId="0" applyBorder="1" applyAlignment="1" applyProtection="1">
      <alignment vertical="center"/>
      <protection locked="0"/>
    </xf>
    <xf numFmtId="0" fontId="67" fillId="15" borderId="0" xfId="0" applyFont="1" applyFill="1" applyAlignment="1">
      <alignment vertical="center"/>
    </xf>
    <xf numFmtId="0" fontId="0" fillId="15" borderId="0" xfId="0" applyFill="1" applyAlignment="1">
      <alignment vertical="center"/>
    </xf>
    <xf numFmtId="0" fontId="0" fillId="15" borderId="7" xfId="0" applyFill="1" applyBorder="1"/>
    <xf numFmtId="0" fontId="0" fillId="0" borderId="8" xfId="0" applyBorder="1" applyAlignment="1">
      <alignment horizontal="center"/>
    </xf>
    <xf numFmtId="0" fontId="71" fillId="0" borderId="0" xfId="0" applyFont="1" applyAlignment="1">
      <alignment horizontal="left" vertical="center"/>
    </xf>
    <xf numFmtId="0" fontId="0" fillId="21" borderId="3" xfId="0" applyFill="1" applyBorder="1" applyAlignment="1">
      <alignment horizontal="center"/>
    </xf>
    <xf numFmtId="0" fontId="0" fillId="21" borderId="9" xfId="0" applyFill="1" applyBorder="1" applyAlignment="1">
      <alignment horizontal="center"/>
    </xf>
    <xf numFmtId="0" fontId="0" fillId="22" borderId="2" xfId="0" applyFill="1" applyBorder="1" applyAlignment="1">
      <alignment horizontal="center"/>
    </xf>
    <xf numFmtId="0" fontId="2" fillId="22" borderId="8" xfId="0" applyFont="1" applyFill="1" applyBorder="1" applyAlignment="1">
      <alignment horizontal="center"/>
    </xf>
    <xf numFmtId="0" fontId="0" fillId="9" borderId="2" xfId="0" applyFill="1" applyBorder="1" applyAlignment="1">
      <alignment horizontal="center"/>
    </xf>
    <xf numFmtId="0" fontId="0" fillId="9" borderId="8" xfId="0" applyFill="1" applyBorder="1" applyAlignment="1">
      <alignment horizontal="center"/>
    </xf>
    <xf numFmtId="0" fontId="71" fillId="0" borderId="0" xfId="0" applyFont="1" applyAlignment="1">
      <alignment vertical="center"/>
    </xf>
    <xf numFmtId="0" fontId="0" fillId="0" borderId="10" xfId="0" applyBorder="1" applyAlignment="1">
      <alignment horizontal="left" vertical="center" wrapText="1" indent="1"/>
    </xf>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0" xfId="0" applyAlignment="1">
      <alignment horizontal="left" vertical="center" wrapText="1"/>
    </xf>
    <xf numFmtId="0" fontId="2" fillId="15" borderId="11" xfId="0" applyFont="1" applyFill="1" applyBorder="1" applyAlignment="1">
      <alignment horizontal="center"/>
    </xf>
    <xf numFmtId="0" fontId="2" fillId="15" borderId="12" xfId="0" applyFont="1" applyFill="1" applyBorder="1" applyAlignment="1">
      <alignment horizontal="center"/>
    </xf>
    <xf numFmtId="0" fontId="0" fillId="0" borderId="0" xfId="0" applyAlignment="1">
      <alignment horizontal="left" vertical="center" indent="1"/>
    </xf>
    <xf numFmtId="0" fontId="0" fillId="0" borderId="8" xfId="0" applyBorder="1" applyAlignment="1">
      <alignment horizontal="left" vertical="center" indent="1"/>
    </xf>
    <xf numFmtId="0" fontId="0" fillId="0" borderId="13" xfId="0" applyBorder="1" applyAlignment="1">
      <alignment horizontal="left" vertical="center" wrapText="1" indent="1"/>
    </xf>
    <xf numFmtId="0" fontId="0" fillId="0" borderId="14" xfId="0" applyBorder="1" applyAlignment="1">
      <alignment horizontal="left" vertical="center" indent="1"/>
    </xf>
    <xf numFmtId="0" fontId="0" fillId="0" borderId="9" xfId="0" applyBorder="1" applyAlignment="1">
      <alignment horizontal="left" vertical="center" indent="1"/>
    </xf>
    <xf numFmtId="0" fontId="66" fillId="0" borderId="10" xfId="0" applyFont="1" applyBorder="1" applyAlignment="1">
      <alignment horizontal="left" vertical="center" wrapText="1" indent="1"/>
    </xf>
    <xf numFmtId="0" fontId="66" fillId="0" borderId="0" xfId="0" applyFont="1" applyAlignment="1">
      <alignment horizontal="left" vertical="center" wrapText="1" indent="1"/>
    </xf>
    <xf numFmtId="0" fontId="66" fillId="0" borderId="10" xfId="0" applyFont="1" applyBorder="1" applyAlignment="1">
      <alignment horizontal="left" vertical="center" indent="1"/>
    </xf>
    <xf numFmtId="0" fontId="66" fillId="0" borderId="0" xfId="0" applyFont="1" applyAlignment="1">
      <alignment horizontal="left" vertical="center" indent="1"/>
    </xf>
    <xf numFmtId="0" fontId="0" fillId="15" borderId="0" xfId="0" applyFill="1" applyAlignment="1">
      <alignment horizontal="right" vertical="center"/>
    </xf>
    <xf numFmtId="0" fontId="30" fillId="0" borderId="0" xfId="0" applyFont="1" applyAlignment="1">
      <alignment horizontal="left" wrapText="1"/>
    </xf>
    <xf numFmtId="0" fontId="0" fillId="0" borderId="10" xfId="0" applyBorder="1" applyAlignment="1">
      <alignment horizontal="right" vertical="center"/>
    </xf>
    <xf numFmtId="0" fontId="0" fillId="0" borderId="0" xfId="0" applyAlignment="1">
      <alignment horizontal="right" vertical="center"/>
    </xf>
    <xf numFmtId="0" fontId="0" fillId="0" borderId="8" xfId="0" applyBorder="1" applyAlignment="1">
      <alignment horizontal="right" vertical="center"/>
    </xf>
    <xf numFmtId="0" fontId="0" fillId="0" borderId="13" xfId="0" applyBorder="1" applyAlignment="1">
      <alignment horizontal="right" vertical="center"/>
    </xf>
    <xf numFmtId="0" fontId="0" fillId="0" borderId="14" xfId="0" applyBorder="1" applyAlignment="1">
      <alignment horizontal="right" vertical="center"/>
    </xf>
    <xf numFmtId="0" fontId="0" fillId="0" borderId="9" xfId="0" applyBorder="1" applyAlignment="1">
      <alignment horizontal="right" vertical="center"/>
    </xf>
    <xf numFmtId="0" fontId="2" fillId="15" borderId="11" xfId="0" applyFont="1" applyFill="1" applyBorder="1" applyAlignment="1">
      <alignment horizontal="center" vertical="center"/>
    </xf>
    <xf numFmtId="0" fontId="2" fillId="15" borderId="12" xfId="0" applyFont="1" applyFill="1" applyBorder="1" applyAlignment="1">
      <alignment horizontal="center" vertical="center"/>
    </xf>
    <xf numFmtId="0" fontId="0" fillId="0" borderId="14" xfId="0" applyBorder="1" applyAlignment="1">
      <alignment horizontal="left" vertical="center" wrapText="1" indent="1"/>
    </xf>
    <xf numFmtId="0" fontId="0" fillId="0" borderId="9" xfId="0" applyBorder="1" applyAlignment="1">
      <alignment horizontal="left" vertical="center" wrapText="1" indent="1"/>
    </xf>
    <xf numFmtId="0" fontId="0" fillId="15" borderId="15" xfId="0" applyFill="1" applyBorder="1" applyAlignment="1">
      <alignment horizontal="center" vertical="center" wrapText="1"/>
    </xf>
    <xf numFmtId="0" fontId="0" fillId="15" borderId="16" xfId="0" applyFill="1" applyBorder="1" applyAlignment="1">
      <alignment horizontal="center" vertical="center" wrapText="1"/>
    </xf>
    <xf numFmtId="0" fontId="0" fillId="15" borderId="17" xfId="0" applyFill="1" applyBorder="1" applyAlignment="1">
      <alignment horizontal="center" vertical="center" wrapText="1"/>
    </xf>
    <xf numFmtId="0" fontId="0" fillId="0" borderId="0" xfId="0" applyFill="1" applyAlignment="1">
      <alignment horizontal="center" vertical="center"/>
    </xf>
    <xf numFmtId="0" fontId="2" fillId="15" borderId="7" xfId="0" applyFont="1" applyFill="1" applyBorder="1" applyAlignment="1">
      <alignment horizontal="center"/>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8" fillId="5" borderId="10" xfId="0" applyFont="1" applyFill="1" applyBorder="1" applyAlignment="1">
      <alignment horizontal="center"/>
    </xf>
    <xf numFmtId="0" fontId="8" fillId="5" borderId="8" xfId="0" applyFont="1" applyFill="1" applyBorder="1" applyAlignment="1">
      <alignment horizontal="center"/>
    </xf>
    <xf numFmtId="0" fontId="30" fillId="15" borderId="11" xfId="0" applyFont="1" applyFill="1" applyBorder="1" applyAlignment="1">
      <alignment horizontal="center"/>
    </xf>
    <xf numFmtId="0" fontId="30" fillId="15" borderId="12" xfId="0" applyFont="1" applyFill="1" applyBorder="1" applyAlignment="1">
      <alignment horizontal="center"/>
    </xf>
    <xf numFmtId="0" fontId="30" fillId="15" borderId="7" xfId="0" applyFont="1" applyFill="1" applyBorder="1" applyAlignment="1">
      <alignment horizontal="center"/>
    </xf>
    <xf numFmtId="0" fontId="66" fillId="0" borderId="13" xfId="0" applyFont="1" applyBorder="1" applyAlignment="1">
      <alignment horizontal="left" vertical="center" indent="1"/>
    </xf>
    <xf numFmtId="0" fontId="66" fillId="0" borderId="14" xfId="0" applyFont="1" applyBorder="1" applyAlignment="1">
      <alignment horizontal="left" vertical="center" indent="1"/>
    </xf>
    <xf numFmtId="0" fontId="5" fillId="0" borderId="30" xfId="0" applyFont="1" applyBorder="1" applyAlignment="1">
      <alignment horizontal="left" vertical="center" wrapText="1" indent="2"/>
    </xf>
    <xf numFmtId="0" fontId="5" fillId="0" borderId="35" xfId="0" applyFont="1" applyBorder="1" applyAlignment="1">
      <alignment horizontal="left" vertical="center" wrapText="1" indent="2"/>
    </xf>
    <xf numFmtId="0" fontId="5" fillId="0" borderId="29" xfId="0" applyFont="1" applyBorder="1" applyAlignment="1">
      <alignment horizontal="left" vertical="center" wrapText="1" indent="2"/>
    </xf>
    <xf numFmtId="0" fontId="5" fillId="0" borderId="34" xfId="0" applyFont="1" applyBorder="1" applyAlignment="1">
      <alignment horizontal="left" vertical="center" wrapText="1" indent="2"/>
    </xf>
    <xf numFmtId="0" fontId="5" fillId="0" borderId="28" xfId="0" applyFont="1" applyBorder="1" applyAlignment="1">
      <alignment horizontal="left" vertical="center" wrapText="1" indent="2"/>
    </xf>
    <xf numFmtId="0" fontId="5" fillId="0" borderId="33" xfId="0" applyFont="1" applyBorder="1" applyAlignment="1">
      <alignment horizontal="left" vertical="center" wrapText="1" indent="2"/>
    </xf>
    <xf numFmtId="0" fontId="3" fillId="0" borderId="47" xfId="0" applyFont="1" applyBorder="1" applyAlignment="1">
      <alignment horizontal="left" vertical="center" wrapText="1"/>
    </xf>
    <xf numFmtId="0" fontId="3" fillId="0" borderId="19" xfId="0" applyFont="1" applyBorder="1" applyAlignment="1">
      <alignment horizontal="left" vertical="center" wrapText="1"/>
    </xf>
    <xf numFmtId="0" fontId="3" fillId="0" borderId="48" xfId="0" applyFont="1" applyBorder="1" applyAlignment="1">
      <alignment horizontal="left" vertical="center" wrapText="1"/>
    </xf>
    <xf numFmtId="0" fontId="2" fillId="0" borderId="11" xfId="0" applyFont="1" applyBorder="1" applyAlignment="1">
      <alignment horizontal="center" vertical="center" wrapText="1"/>
    </xf>
    <xf numFmtId="0" fontId="2" fillId="0" borderId="7" xfId="0" applyFont="1" applyBorder="1" applyAlignment="1">
      <alignment horizontal="center" vertical="center" wrapText="1"/>
    </xf>
    <xf numFmtId="0" fontId="3" fillId="0" borderId="36" xfId="0" applyFont="1" applyBorder="1" applyAlignment="1">
      <alignment horizontal="left"/>
    </xf>
    <xf numFmtId="0" fontId="0" fillId="0" borderId="37" xfId="0" applyBorder="1" applyAlignment="1">
      <alignment horizontal="left"/>
    </xf>
    <xf numFmtId="0" fontId="0" fillId="0" borderId="44" xfId="0" applyBorder="1" applyAlignment="1">
      <alignment horizontal="left"/>
    </xf>
    <xf numFmtId="0" fontId="5" fillId="0" borderId="20" xfId="0" applyFont="1" applyBorder="1" applyAlignment="1">
      <alignment horizontal="center"/>
    </xf>
    <xf numFmtId="0" fontId="30" fillId="0" borderId="20" xfId="0" applyFont="1" applyBorder="1" applyAlignment="1">
      <alignment horizontal="center"/>
    </xf>
    <xf numFmtId="0" fontId="30" fillId="0" borderId="31" xfId="0" applyFont="1" applyBorder="1" applyAlignment="1">
      <alignment horizontal="center"/>
    </xf>
    <xf numFmtId="0" fontId="3" fillId="0" borderId="42" xfId="0" applyFont="1" applyBorder="1" applyAlignment="1">
      <alignment horizontal="left" vertical="center" wrapText="1"/>
    </xf>
    <xf numFmtId="0" fontId="0" fillId="0" borderId="43" xfId="0" applyBorder="1" applyAlignment="1">
      <alignment horizontal="left" vertical="center" wrapText="1"/>
    </xf>
    <xf numFmtId="0" fontId="3" fillId="0" borderId="24" xfId="0" applyFont="1" applyBorder="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6" fillId="0" borderId="46" xfId="0" applyFont="1" applyBorder="1" applyAlignment="1">
      <alignment horizontal="left" vertical="center" wrapText="1" indent="2"/>
    </xf>
    <xf numFmtId="0" fontId="5" fillId="0" borderId="31" xfId="0" applyFont="1" applyBorder="1" applyAlignment="1">
      <alignment horizontal="left" vertical="center" wrapText="1" indent="2"/>
    </xf>
    <xf numFmtId="0" fontId="30" fillId="0" borderId="32" xfId="0" applyFont="1" applyBorder="1" applyAlignment="1">
      <alignment horizontal="left" vertical="center" wrapText="1" indent="2"/>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62" fillId="0" borderId="21" xfId="0" applyFont="1" applyBorder="1" applyAlignment="1">
      <alignment horizontal="center" vertical="center" wrapText="1"/>
    </xf>
    <xf numFmtId="0" fontId="62" fillId="0" borderId="22" xfId="0" applyFont="1" applyBorder="1" applyAlignment="1">
      <alignment horizontal="center" vertical="center" wrapText="1"/>
    </xf>
    <xf numFmtId="0" fontId="62" fillId="0" borderId="23"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3" xfId="0" applyFont="1" applyBorder="1" applyAlignment="1">
      <alignment horizontal="center" vertical="center" wrapText="1"/>
    </xf>
    <xf numFmtId="0" fontId="3"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49" xfId="0" applyFont="1" applyBorder="1" applyAlignment="1">
      <alignment horizontal="left" vertical="center" wrapText="1"/>
    </xf>
    <xf numFmtId="2" fontId="4" fillId="13" borderId="21" xfId="0" applyNumberFormat="1" applyFont="1" applyFill="1" applyBorder="1" applyAlignment="1">
      <alignment horizontal="right" vertical="center"/>
    </xf>
    <xf numFmtId="2" fontId="4" fillId="13" borderId="22" xfId="0" applyNumberFormat="1" applyFont="1" applyFill="1" applyBorder="1" applyAlignment="1">
      <alignment horizontal="right" vertical="center"/>
    </xf>
    <xf numFmtId="2" fontId="4" fillId="13" borderId="23" xfId="0" applyNumberFormat="1" applyFont="1" applyFill="1" applyBorder="1" applyAlignment="1">
      <alignment horizontal="right" vertical="center"/>
    </xf>
    <xf numFmtId="0" fontId="0" fillId="6" borderId="15" xfId="0" applyFill="1" applyBorder="1" applyAlignment="1" applyProtection="1">
      <alignment horizontal="left" vertical="center" wrapText="1"/>
      <protection locked="0"/>
    </xf>
    <xf numFmtId="0" fontId="0" fillId="6" borderId="17" xfId="0" applyFill="1" applyBorder="1" applyAlignment="1" applyProtection="1">
      <alignment horizontal="left" vertical="center" wrapText="1"/>
      <protection locked="0"/>
    </xf>
    <xf numFmtId="0" fontId="0" fillId="6" borderId="15" xfId="0" applyFill="1" applyBorder="1" applyAlignment="1" applyProtection="1">
      <alignment horizontal="center" vertical="center" wrapText="1"/>
      <protection locked="0"/>
    </xf>
    <xf numFmtId="0" fontId="0" fillId="6" borderId="16"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15" xfId="0" applyFill="1" applyBorder="1" applyAlignment="1" applyProtection="1">
      <alignment horizontal="center" vertical="center" wrapText="1"/>
      <protection hidden="1"/>
    </xf>
    <xf numFmtId="0" fontId="0" fillId="6" borderId="17" xfId="0" applyFill="1" applyBorder="1" applyAlignment="1" applyProtection="1">
      <alignment horizontal="center" vertical="center" wrapText="1"/>
      <protection hidden="1"/>
    </xf>
    <xf numFmtId="0" fontId="5" fillId="0" borderId="21" xfId="0" applyFont="1" applyBorder="1" applyAlignment="1">
      <alignment horizontal="center" wrapText="1"/>
    </xf>
    <xf numFmtId="0" fontId="5" fillId="0" borderId="22" xfId="0" applyFont="1" applyBorder="1" applyAlignment="1">
      <alignment horizontal="center" wrapText="1"/>
    </xf>
    <xf numFmtId="0" fontId="5" fillId="0" borderId="45" xfId="0" applyFont="1"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5" fillId="0" borderId="2" xfId="0" applyFont="1" applyBorder="1" applyAlignment="1">
      <alignment horizontal="left" vertical="center" wrapText="1" indent="2"/>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0" fillId="0" borderId="10" xfId="0" applyBorder="1" applyAlignment="1">
      <alignment horizontal="left" vertical="center" wrapText="1"/>
    </xf>
    <xf numFmtId="0" fontId="0" fillId="0" borderId="1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1" fillId="0" borderId="15" xfId="0" applyFont="1" applyBorder="1" applyAlignment="1">
      <alignment horizontal="left" vertical="center" wrapText="1"/>
    </xf>
    <xf numFmtId="0" fontId="1" fillId="0" borderId="17" xfId="0" applyFont="1" applyBorder="1" applyAlignment="1">
      <alignment horizontal="left"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5" xfId="0" applyFont="1" applyBorder="1" applyAlignment="1">
      <alignment horizontal="center" vertical="center" wrapText="1"/>
    </xf>
    <xf numFmtId="0" fontId="2" fillId="0" borderId="17"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5" fillId="0" borderId="10" xfId="0" applyFont="1" applyBorder="1" applyAlignment="1">
      <alignment horizontal="left" vertical="center" wrapText="1" indent="2"/>
    </xf>
    <xf numFmtId="0" fontId="5" fillId="0" borderId="8" xfId="0" applyFont="1" applyBorder="1" applyAlignment="1">
      <alignment horizontal="left" vertical="center" wrapText="1" indent="2"/>
    </xf>
    <xf numFmtId="0" fontId="3" fillId="0" borderId="27" xfId="0" applyFont="1" applyBorder="1" applyAlignment="1">
      <alignment horizontal="left" vertical="center" wrapText="1"/>
    </xf>
    <xf numFmtId="0" fontId="32" fillId="15" borderId="16" xfId="0" applyFont="1" applyFill="1" applyBorder="1" applyAlignment="1">
      <alignment horizontal="center"/>
    </xf>
    <xf numFmtId="0" fontId="32" fillId="15" borderId="17" xfId="0" applyFont="1" applyFill="1" applyBorder="1" applyAlignment="1">
      <alignment horizontal="center"/>
    </xf>
    <xf numFmtId="0" fontId="3" fillId="0" borderId="52" xfId="0" applyFont="1" applyBorder="1" applyAlignment="1">
      <alignment horizontal="left" vertical="center" wrapText="1"/>
    </xf>
    <xf numFmtId="0" fontId="3" fillId="0" borderId="53" xfId="0" applyFont="1" applyBorder="1" applyAlignment="1">
      <alignment horizontal="left" vertical="center" wrapText="1"/>
    </xf>
    <xf numFmtId="0" fontId="32" fillId="15" borderId="16" xfId="0" applyFont="1" applyFill="1" applyBorder="1" applyAlignment="1">
      <alignment horizontal="left"/>
    </xf>
    <xf numFmtId="0" fontId="32" fillId="15" borderId="17" xfId="0" applyFont="1" applyFill="1" applyBorder="1" applyAlignment="1">
      <alignment horizontal="left"/>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32" fillId="5" borderId="14" xfId="0" applyFont="1" applyFill="1" applyBorder="1" applyAlignment="1">
      <alignment horizontal="left"/>
    </xf>
    <xf numFmtId="0" fontId="7" fillId="9" borderId="15" xfId="0" applyFont="1" applyFill="1" applyBorder="1" applyAlignment="1" applyProtection="1">
      <alignment horizontal="center" vertical="center" wrapText="1"/>
      <protection hidden="1"/>
    </xf>
    <xf numFmtId="0" fontId="7" fillId="9" borderId="17" xfId="0" applyFont="1" applyFill="1" applyBorder="1" applyAlignment="1" applyProtection="1">
      <alignment horizontal="center" vertical="center" wrapText="1"/>
      <protection hidden="1"/>
    </xf>
    <xf numFmtId="0" fontId="0" fillId="6" borderId="13"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9" borderId="0" xfId="0" applyFill="1" applyAlignment="1" applyProtection="1">
      <alignment horizontal="left" vertical="top" wrapText="1"/>
      <protection hidden="1"/>
    </xf>
    <xf numFmtId="0" fontId="0" fillId="9" borderId="15" xfId="0" applyFill="1" applyBorder="1" applyAlignment="1" applyProtection="1">
      <alignment horizontal="center" vertical="center" wrapText="1"/>
      <protection hidden="1"/>
    </xf>
    <xf numFmtId="0" fontId="0" fillId="9" borderId="17" xfId="0" applyFill="1" applyBorder="1" applyAlignment="1" applyProtection="1">
      <alignment horizontal="center" vertical="center" wrapText="1"/>
      <protection hidden="1"/>
    </xf>
    <xf numFmtId="0" fontId="0" fillId="9" borderId="0" xfId="0" applyFill="1" applyAlignment="1" applyProtection="1">
      <alignment horizontal="left" vertical="top"/>
      <protection hidden="1"/>
    </xf>
    <xf numFmtId="0" fontId="0" fillId="9" borderId="16" xfId="0" applyFill="1" applyBorder="1" applyAlignment="1" applyProtection="1">
      <alignment horizontal="center" vertical="center" wrapText="1"/>
      <protection hidden="1"/>
    </xf>
    <xf numFmtId="0" fontId="2" fillId="9" borderId="15" xfId="0" applyFont="1" applyFill="1" applyBorder="1" applyAlignment="1" applyProtection="1">
      <alignment horizontal="center"/>
      <protection hidden="1"/>
    </xf>
    <xf numFmtId="0" fontId="2" fillId="9" borderId="17" xfId="0" applyFont="1" applyFill="1" applyBorder="1" applyAlignment="1" applyProtection="1">
      <alignment horizontal="center"/>
      <protection hidden="1"/>
    </xf>
    <xf numFmtId="164" fontId="0" fillId="9" borderId="11" xfId="0" applyNumberFormat="1" applyFill="1" applyBorder="1" applyAlignment="1" applyProtection="1">
      <alignment horizontal="center" vertical="center"/>
      <protection hidden="1"/>
    </xf>
    <xf numFmtId="164" fontId="0" fillId="9" borderId="12" xfId="0" applyNumberFormat="1" applyFill="1" applyBorder="1" applyAlignment="1" applyProtection="1">
      <alignment horizontal="center" vertical="center"/>
      <protection hidden="1"/>
    </xf>
    <xf numFmtId="164" fontId="0" fillId="9" borderId="7" xfId="0" applyNumberFormat="1" applyFill="1" applyBorder="1" applyAlignment="1" applyProtection="1">
      <alignment horizontal="center" vertical="center"/>
      <protection hidden="1"/>
    </xf>
    <xf numFmtId="164" fontId="0" fillId="9" borderId="10" xfId="0" applyNumberFormat="1" applyFill="1" applyBorder="1" applyAlignment="1" applyProtection="1">
      <alignment horizontal="center" vertical="center"/>
      <protection hidden="1"/>
    </xf>
    <xf numFmtId="164" fontId="0" fillId="9" borderId="0" xfId="0" applyNumberFormat="1" applyFill="1" applyAlignment="1" applyProtection="1">
      <alignment horizontal="center" vertical="center"/>
      <protection hidden="1"/>
    </xf>
    <xf numFmtId="164" fontId="0" fillId="9" borderId="8" xfId="0" applyNumberFormat="1" applyFill="1" applyBorder="1" applyAlignment="1" applyProtection="1">
      <alignment horizontal="center" vertical="center"/>
      <protection hidden="1"/>
    </xf>
    <xf numFmtId="0" fontId="0" fillId="6"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164" fontId="0" fillId="9" borderId="15" xfId="0" applyNumberFormat="1" applyFill="1" applyBorder="1" applyAlignment="1" applyProtection="1">
      <alignment horizontal="center"/>
      <protection hidden="1"/>
    </xf>
    <xf numFmtId="164" fontId="0" fillId="9" borderId="16" xfId="0" applyNumberFormat="1" applyFill="1" applyBorder="1" applyAlignment="1" applyProtection="1">
      <alignment horizontal="center"/>
      <protection hidden="1"/>
    </xf>
    <xf numFmtId="164" fontId="0" fillId="9" borderId="17" xfId="0" applyNumberFormat="1" applyFill="1" applyBorder="1" applyAlignment="1" applyProtection="1">
      <alignment horizontal="center"/>
      <protection hidden="1"/>
    </xf>
    <xf numFmtId="164" fontId="0" fillId="9" borderId="13" xfId="0" applyNumberFormat="1" applyFill="1" applyBorder="1" applyAlignment="1" applyProtection="1">
      <alignment horizontal="center" vertical="center"/>
      <protection hidden="1"/>
    </xf>
    <xf numFmtId="164" fontId="0" fillId="9" borderId="14" xfId="0" applyNumberFormat="1" applyFill="1" applyBorder="1" applyAlignment="1" applyProtection="1">
      <alignment horizontal="center" vertical="center"/>
      <protection hidden="1"/>
    </xf>
    <xf numFmtId="164" fontId="0" fillId="9" borderId="9" xfId="0" applyNumberFormat="1" applyFill="1" applyBorder="1" applyAlignment="1" applyProtection="1">
      <alignment horizontal="center" vertical="center"/>
      <protection hidden="1"/>
    </xf>
    <xf numFmtId="0" fontId="2" fillId="9" borderId="11" xfId="0" applyFont="1" applyFill="1" applyBorder="1" applyAlignment="1" applyProtection="1">
      <alignment horizontal="center" vertical="center" wrapText="1"/>
      <protection hidden="1"/>
    </xf>
    <xf numFmtId="0" fontId="2" fillId="9" borderId="12" xfId="0" applyFont="1" applyFill="1" applyBorder="1" applyAlignment="1" applyProtection="1">
      <alignment horizontal="center" vertical="center" wrapText="1"/>
      <protection hidden="1"/>
    </xf>
    <xf numFmtId="0" fontId="2" fillId="9" borderId="7"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9" xfId="0" applyFont="1" applyFill="1" applyBorder="1" applyAlignment="1" applyProtection="1">
      <alignment horizontal="center" vertical="center" wrapText="1"/>
      <protection hidden="1"/>
    </xf>
    <xf numFmtId="0" fontId="0" fillId="6" borderId="11"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164" fontId="0" fillId="9" borderId="6" xfId="0" applyNumberFormat="1" applyFill="1" applyBorder="1" applyAlignment="1" applyProtection="1">
      <alignment horizontal="center"/>
      <protection hidden="1"/>
    </xf>
    <xf numFmtId="0" fontId="0" fillId="9" borderId="6" xfId="0" applyFill="1" applyBorder="1" applyAlignment="1" applyProtection="1">
      <alignment horizontal="center"/>
      <protection hidden="1"/>
    </xf>
    <xf numFmtId="164" fontId="7" fillId="6" borderId="1" xfId="0" applyNumberFormat="1" applyFont="1" applyFill="1" applyBorder="1" applyAlignment="1" applyProtection="1">
      <alignment horizontal="center" vertical="center"/>
      <protection hidden="1"/>
    </xf>
    <xf numFmtId="164" fontId="7" fillId="6" borderId="3" xfId="0" applyNumberFormat="1" applyFont="1" applyFill="1" applyBorder="1" applyAlignment="1" applyProtection="1">
      <alignment horizontal="center" vertical="center"/>
      <protection hidden="1"/>
    </xf>
    <xf numFmtId="0" fontId="0" fillId="6" borderId="13" xfId="0" applyFill="1" applyBorder="1" applyAlignment="1" applyProtection="1">
      <alignment horizontal="center"/>
      <protection hidden="1"/>
    </xf>
    <xf numFmtId="0" fontId="0" fillId="6" borderId="9" xfId="0" applyFill="1" applyBorder="1" applyAlignment="1" applyProtection="1">
      <alignment horizontal="center"/>
      <protection hidden="1"/>
    </xf>
    <xf numFmtId="0" fontId="0" fillId="6" borderId="13" xfId="0" applyFill="1" applyBorder="1" applyAlignment="1" applyProtection="1">
      <alignment horizontal="center" wrapText="1"/>
      <protection hidden="1"/>
    </xf>
    <xf numFmtId="0" fontId="0" fillId="6" borderId="9" xfId="0" applyFill="1" applyBorder="1" applyAlignment="1" applyProtection="1">
      <alignment horizontal="center" wrapText="1"/>
      <protection hidden="1"/>
    </xf>
    <xf numFmtId="0" fontId="54" fillId="5" borderId="54" xfId="0" applyFont="1" applyFill="1" applyBorder="1" applyAlignment="1">
      <alignment horizontal="center" vertical="top" wrapText="1"/>
    </xf>
    <xf numFmtId="0" fontId="54" fillId="5" borderId="4" xfId="0" applyFont="1" applyFill="1" applyBorder="1" applyAlignment="1">
      <alignment horizontal="center" vertical="top" wrapText="1"/>
    </xf>
    <xf numFmtId="0" fontId="38" fillId="0" borderId="10" xfId="0" applyFont="1" applyBorder="1" applyAlignment="1">
      <alignment vertical="center"/>
    </xf>
    <xf numFmtId="0" fontId="38" fillId="0" borderId="0" xfId="0" applyFont="1" applyAlignment="1">
      <alignment vertical="center"/>
    </xf>
  </cellXfs>
  <cellStyles count="3">
    <cellStyle name="Hyperlink" xfId="2" builtinId="8"/>
    <cellStyle name="Normal" xfId="0" builtinId="0"/>
    <cellStyle name="Percent" xfId="1" builtinId="5"/>
  </cellStyles>
  <dxfs count="566">
    <dxf>
      <fill>
        <patternFill>
          <bgColor rgb="FFFF0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theme="1" tint="0.499984740745262"/>
        </patternFill>
      </fill>
    </dxf>
    <dxf>
      <font>
        <color theme="0"/>
      </font>
      <fill>
        <patternFill>
          <bgColor theme="2" tint="-0.499984740745262"/>
        </patternFill>
      </fill>
    </dxf>
    <dxf>
      <font>
        <color theme="0"/>
      </font>
      <fill>
        <patternFill>
          <bgColor theme="2" tint="-0.499984740745262"/>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theme="6" tint="0.39994506668294322"/>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rgb="FFFF0000"/>
        </patternFill>
      </fill>
    </dxf>
    <dxf>
      <fill>
        <patternFill>
          <bgColor theme="1" tint="0.499984740745262"/>
        </patternFill>
      </fill>
    </dxf>
    <dxf>
      <fill>
        <patternFill>
          <bgColor rgb="FFC00000"/>
        </patternFill>
      </fill>
    </dxf>
    <dxf>
      <fill>
        <patternFill>
          <bgColor theme="1" tint="0.499984740745262"/>
        </patternFill>
      </fill>
    </dxf>
    <dxf>
      <fill>
        <patternFill>
          <bgColor rgb="FFFFC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1"/>
        </patternFill>
      </fill>
    </dxf>
    <dxf>
      <font>
        <color theme="0"/>
      </font>
      <fill>
        <patternFill>
          <bgColor theme="2" tint="-0.499984740745262"/>
        </patternFill>
      </fill>
    </dxf>
    <dxf>
      <fill>
        <patternFill>
          <bgColor theme="1" tint="0.499984740745262"/>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FFC000"/>
        </patternFill>
      </fill>
    </dxf>
    <dxf>
      <fill>
        <patternFill>
          <bgColor rgb="FFC00000"/>
        </patternFill>
      </fill>
    </dxf>
    <dxf>
      <fill>
        <patternFill>
          <bgColor theme="6" tint="0.39994506668294322"/>
        </patternFill>
      </fill>
    </dxf>
    <dxf>
      <fill>
        <patternFill>
          <bgColor rgb="FFC00000"/>
        </patternFill>
      </fill>
    </dxf>
    <dxf>
      <fill>
        <patternFill>
          <bgColor theme="6" tint="0.39994506668294322"/>
        </patternFill>
      </fill>
    </dxf>
    <dxf>
      <fill>
        <patternFill>
          <bgColor rgb="FFFFC000"/>
        </patternFill>
      </fill>
    </dxf>
    <dxf>
      <fill>
        <patternFill>
          <bgColor rgb="FFFFC000"/>
        </patternFill>
      </fill>
    </dxf>
    <dxf>
      <fill>
        <patternFill>
          <bgColor rgb="FFC00000"/>
        </patternFill>
      </fill>
    </dxf>
    <dxf>
      <fill>
        <patternFill>
          <bgColor theme="6" tint="0.59996337778862885"/>
        </patternFill>
      </fill>
    </dxf>
    <dxf>
      <font>
        <color theme="0"/>
      </font>
      <fill>
        <patternFill>
          <bgColor theme="2" tint="-0.499984740745262"/>
        </patternFill>
      </fill>
    </dxf>
    <dxf>
      <font>
        <color theme="0"/>
      </font>
      <fill>
        <patternFill>
          <bgColor theme="2" tint="-0.499984740745262"/>
        </patternFill>
      </fill>
    </dxf>
    <dxf>
      <font>
        <b/>
        <i val="0"/>
        <strike val="0"/>
        <color rgb="FFFF0000"/>
      </font>
    </dxf>
    <dxf>
      <font>
        <b/>
        <i val="0"/>
        <strike val="0"/>
        <color rgb="FFFF0000"/>
      </font>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1" tint="0.499984740745262"/>
        </patternFill>
      </fill>
    </dxf>
    <dxf>
      <fill>
        <patternFill>
          <bgColor rgb="FFC00000"/>
        </patternFill>
      </fill>
    </dxf>
    <dxf>
      <fill>
        <patternFill>
          <bgColor rgb="FFFFC000"/>
        </patternFill>
      </fill>
    </dxf>
    <dxf>
      <fill>
        <patternFill>
          <bgColor theme="1" tint="0.499984740745262"/>
        </patternFill>
      </fill>
    </dxf>
    <dxf>
      <fill>
        <patternFill>
          <bgColor rgb="FFFFC000"/>
        </patternFill>
      </fill>
    </dxf>
    <dxf>
      <fill>
        <patternFill>
          <bgColor rgb="FFC00000"/>
        </patternFill>
      </fill>
    </dxf>
    <dxf>
      <fill>
        <patternFill>
          <bgColor theme="6" tint="0.59996337778862885"/>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C00000"/>
        </patternFill>
      </fill>
    </dxf>
    <dxf>
      <fill>
        <patternFill>
          <bgColor theme="6" tint="0.59996337778862885"/>
        </patternFill>
      </fill>
    </dxf>
    <dxf>
      <fill>
        <patternFill>
          <bgColor rgb="FFFFC000"/>
        </patternFill>
      </fill>
    </dxf>
    <dxf>
      <fill>
        <patternFill>
          <bgColor rgb="FFC00000"/>
        </patternFill>
      </fill>
    </dxf>
    <dxf>
      <fill>
        <patternFill>
          <bgColor theme="1" tint="0.499984740745262"/>
        </patternFill>
      </fill>
    </dxf>
    <dxf>
      <fill>
        <patternFill>
          <bgColor rgb="FFFFC000"/>
        </patternFill>
      </fill>
    </dxf>
    <dxf>
      <fill>
        <patternFill>
          <bgColor rgb="FFFF0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rgb="FFC00000"/>
        </patternFill>
      </fill>
    </dxf>
    <dxf>
      <fill>
        <patternFill>
          <bgColor rgb="FFFF0000"/>
        </patternFill>
      </fill>
    </dxf>
    <dxf>
      <fill>
        <patternFill>
          <bgColor theme="1" tint="0.499984740745262"/>
        </patternFill>
      </fill>
    </dxf>
    <dxf>
      <fill>
        <patternFill>
          <bgColor rgb="FFFFC000"/>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5" tint="0.39994506668294322"/>
        </patternFill>
      </fill>
    </dxf>
    <dxf>
      <fill>
        <patternFill>
          <bgColor theme="9" tint="0.39994506668294322"/>
        </patternFill>
      </fill>
    </dxf>
    <dxf>
      <font>
        <color theme="0"/>
      </font>
      <fill>
        <patternFill>
          <bgColor theme="1"/>
        </patternFill>
      </fill>
    </dxf>
    <dxf>
      <font>
        <color theme="0"/>
      </font>
      <fill>
        <patternFill>
          <bgColor theme="2" tint="-0.499984740745262"/>
        </patternFill>
      </fill>
    </dxf>
    <dxf>
      <fill>
        <patternFill>
          <bgColor theme="6" tint="0.39994506668294322"/>
        </patternFill>
      </fill>
    </dxf>
    <dxf>
      <fill>
        <patternFill>
          <bgColor rgb="FFFFC000"/>
        </patternFill>
      </fill>
    </dxf>
    <dxf>
      <fill>
        <patternFill>
          <bgColor rgb="FFC00000"/>
        </patternFill>
      </fill>
    </dxf>
    <dxf>
      <fill>
        <patternFill>
          <bgColor theme="6" tint="0.39994506668294322"/>
        </patternFill>
      </fill>
    </dxf>
    <dxf>
      <fill>
        <patternFill>
          <bgColor rgb="FFFFC000"/>
        </patternFill>
      </fill>
    </dxf>
    <dxf>
      <fill>
        <patternFill>
          <bgColor rgb="FFC00000"/>
        </patternFill>
      </fill>
    </dxf>
    <dxf>
      <font>
        <color theme="0"/>
      </font>
      <fill>
        <patternFill>
          <bgColor theme="2" tint="-0.499984740745262"/>
        </patternFill>
      </fill>
    </dxf>
    <dxf>
      <font>
        <color theme="0"/>
      </font>
      <fill>
        <patternFill>
          <bgColor theme="2" tint="-0.499984740745262"/>
        </patternFill>
      </fill>
    </dxf>
    <dxf>
      <font>
        <color theme="0"/>
      </font>
      <fill>
        <patternFill>
          <bgColor theme="2" tint="-0.499984740745262"/>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theme="1" tint="0.499984740745262"/>
        </patternFill>
      </fill>
    </dxf>
    <dxf>
      <font>
        <b/>
        <i val="0"/>
        <strike val="0"/>
        <color rgb="FFFF0000"/>
      </font>
    </dxf>
    <dxf>
      <font>
        <b/>
        <i val="0"/>
        <strike val="0"/>
        <color rgb="FFFF0000"/>
      </font>
    </dxf>
    <dxf>
      <fill>
        <patternFill>
          <bgColor rgb="FFC00000"/>
        </patternFill>
      </fill>
    </dxf>
    <dxf>
      <fill>
        <patternFill>
          <bgColor rgb="FFFFC000"/>
        </patternFill>
      </fill>
    </dxf>
    <dxf>
      <fill>
        <patternFill>
          <bgColor theme="1" tint="0.499984740745262"/>
        </patternFill>
      </fill>
    </dxf>
    <dxf>
      <fill>
        <patternFill>
          <bgColor rgb="FFC00000"/>
        </patternFill>
      </fill>
    </dxf>
    <dxf>
      <fill>
        <patternFill>
          <bgColor rgb="FFFFC000"/>
        </patternFill>
      </fill>
    </dxf>
    <dxf>
      <fill>
        <patternFill>
          <bgColor rgb="FFC00000"/>
        </patternFill>
      </fill>
    </dxf>
    <dxf>
      <fill>
        <patternFill>
          <bgColor theme="1" tint="0.499984740745262"/>
        </patternFill>
      </fill>
    </dxf>
    <dxf>
      <fill>
        <patternFill>
          <bgColor rgb="FFFFC000"/>
        </patternFill>
      </fill>
    </dxf>
    <dxf>
      <fill>
        <patternFill>
          <bgColor rgb="FFC00000"/>
        </patternFill>
      </fill>
    </dxf>
    <dxf>
      <fill>
        <patternFill>
          <bgColor theme="1" tint="0.499984740745262"/>
        </patternFill>
      </fill>
    </dxf>
    <dxf>
      <font>
        <b/>
        <i val="0"/>
      </font>
      <fill>
        <patternFill patternType="solid">
          <bgColor theme="0" tint="-0.14996795556505021"/>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theme="6" tint="0.59996337778862885"/>
        </patternFill>
      </fill>
    </dxf>
    <dxf>
      <fill>
        <patternFill>
          <bgColor rgb="FFC00000"/>
        </patternFill>
      </fill>
    </dxf>
    <dxf>
      <fill>
        <patternFill>
          <bgColor rgb="FFFFC000"/>
        </patternFill>
      </fill>
    </dxf>
    <dxf>
      <fill>
        <patternFill>
          <bgColor theme="6" tint="0.59996337778862885"/>
        </patternFill>
      </fill>
    </dxf>
    <dxf>
      <fill>
        <patternFill>
          <bgColor rgb="FFFFC000"/>
        </patternFill>
      </fill>
    </dxf>
    <dxf>
      <fill>
        <patternFill>
          <bgColor rgb="FFFFC000"/>
        </patternFill>
      </fill>
    </dxf>
    <dxf>
      <fill>
        <patternFill>
          <bgColor theme="1" tint="0.499984740745262"/>
        </patternFill>
      </fill>
    </dxf>
    <dxf>
      <fill>
        <patternFill>
          <bgColor rgb="FFFF0000"/>
        </patternFill>
      </fill>
    </dxf>
    <dxf>
      <fill>
        <patternFill>
          <bgColor rgb="FFFFC000"/>
        </patternFill>
      </fill>
    </dxf>
    <dxf>
      <fill>
        <patternFill>
          <bgColor rgb="FFFF0000"/>
        </patternFill>
      </fill>
    </dxf>
    <dxf>
      <fill>
        <patternFill>
          <bgColor theme="1" tint="0.499984740745262"/>
        </patternFill>
      </fill>
    </dxf>
    <dxf>
      <fill>
        <patternFill>
          <bgColor rgb="FFFFC000"/>
        </patternFill>
      </fill>
    </dxf>
    <dxf>
      <fill>
        <patternFill>
          <bgColor theme="1"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C00000"/>
        </patternFill>
      </fill>
    </dxf>
    <dxf>
      <fill>
        <patternFill>
          <bgColor rgb="FFFFC000"/>
        </patternFill>
      </fill>
    </dxf>
    <dxf>
      <fill>
        <patternFill>
          <bgColor theme="1" tint="0.499984740745262"/>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theme="1" tint="0.499984740745262"/>
        </patternFill>
      </fill>
    </dxf>
    <dxf>
      <fill>
        <patternFill>
          <bgColor rgb="FFFFC000"/>
        </patternFill>
      </fill>
    </dxf>
    <dxf>
      <fill>
        <patternFill>
          <bgColor rgb="FFC00000"/>
        </patternFill>
      </fill>
    </dxf>
    <dxf>
      <fill>
        <patternFill>
          <bgColor theme="0"/>
        </patternFill>
      </fill>
    </dxf>
    <dxf>
      <fill>
        <patternFill>
          <bgColor theme="9" tint="0.39994506668294322"/>
        </patternFill>
      </fill>
    </dxf>
    <dxf>
      <fill>
        <patternFill>
          <bgColor theme="5" tint="0.39994506668294322"/>
        </patternFill>
      </fill>
    </dxf>
    <dxf>
      <font>
        <color theme="0"/>
      </font>
      <fill>
        <patternFill>
          <bgColor theme="2" tint="-0.499984740745262"/>
        </patternFill>
      </fill>
    </dxf>
    <dxf>
      <font>
        <color theme="0"/>
      </font>
      <fill>
        <patternFill>
          <bgColor theme="1"/>
        </patternFill>
      </fill>
    </dxf>
    <dxf>
      <fill>
        <patternFill>
          <bgColor rgb="FFFFC000"/>
        </patternFill>
      </fill>
    </dxf>
    <dxf>
      <fill>
        <patternFill>
          <bgColor theme="6" tint="0.39994506668294322"/>
        </patternFill>
      </fill>
    </dxf>
    <dxf>
      <fill>
        <patternFill>
          <bgColor rgb="FFC00000"/>
        </patternFill>
      </fill>
    </dxf>
    <dxf>
      <fill>
        <patternFill>
          <bgColor theme="6" tint="0.39994506668294322"/>
        </patternFill>
      </fill>
    </dxf>
    <dxf>
      <fill>
        <patternFill>
          <bgColor rgb="FFC0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00000"/>
        </patternFill>
      </fill>
    </dxf>
    <dxf>
      <fill>
        <patternFill>
          <bgColor rgb="FFFFC000"/>
        </patternFill>
      </fill>
    </dxf>
    <dxf>
      <fill>
        <patternFill>
          <bgColor theme="6" tint="0.39994506668294322"/>
        </patternFill>
      </fill>
    </dxf>
    <dxf>
      <fill>
        <patternFill>
          <bgColor theme="6" tint="0.39994506668294322"/>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theme="6" tint="0.39994506668294322"/>
        </patternFill>
      </fill>
    </dxf>
    <dxf>
      <fill>
        <patternFill>
          <bgColor theme="2" tint="-0.499984740745262"/>
        </patternFill>
      </fill>
    </dxf>
    <dxf>
      <font>
        <color theme="0"/>
      </font>
      <fill>
        <patternFill>
          <bgColor theme="2" tint="-0.499984740745262"/>
        </patternFill>
      </fill>
    </dxf>
    <dxf>
      <fill>
        <patternFill>
          <bgColor rgb="FFFFC000"/>
        </patternFill>
      </fill>
    </dxf>
    <dxf>
      <fill>
        <patternFill>
          <bgColor rgb="FFC00000"/>
        </patternFill>
      </fill>
    </dxf>
    <dxf>
      <fill>
        <patternFill>
          <bgColor theme="2" tint="-0.499984740745262"/>
        </patternFill>
      </fill>
    </dxf>
    <dxf>
      <fill>
        <patternFill>
          <bgColor theme="2" tint="-0.499984740745262"/>
        </patternFill>
      </fill>
    </dxf>
    <dxf>
      <fill>
        <patternFill>
          <bgColor rgb="FFFF0000"/>
        </patternFill>
      </fill>
    </dxf>
    <dxf>
      <fill>
        <patternFill>
          <bgColor rgb="FFC00000"/>
        </patternFill>
      </fill>
    </dxf>
    <dxf>
      <fill>
        <patternFill>
          <bgColor rgb="FFC00000"/>
        </patternFill>
      </fill>
    </dxf>
    <dxf>
      <font>
        <b/>
        <i val="0"/>
        <strike val="0"/>
        <color rgb="FFFF0000"/>
      </font>
    </dxf>
    <dxf>
      <fill>
        <patternFill>
          <bgColor rgb="FFFFC000"/>
        </patternFill>
      </fill>
    </dxf>
    <dxf>
      <fill>
        <patternFill>
          <bgColor theme="6" tint="0.39994506668294322"/>
        </patternFill>
      </fill>
    </dxf>
    <dxf>
      <fill>
        <patternFill>
          <bgColor rgb="FFC00000"/>
        </patternFill>
      </fill>
    </dxf>
    <dxf>
      <font>
        <b/>
        <i val="0"/>
      </font>
      <fill>
        <patternFill patternType="solid">
          <bgColor theme="0" tint="-0.14996795556505021"/>
        </patternFill>
      </fill>
    </dxf>
    <dxf>
      <font>
        <b/>
        <i val="0"/>
        <strike val="0"/>
        <color rgb="FFFF0000"/>
      </font>
    </dxf>
    <dxf>
      <font>
        <b/>
        <i val="0"/>
        <strike val="0"/>
        <color rgb="FFFF0000"/>
      </font>
    </dxf>
    <dxf>
      <fill>
        <patternFill>
          <bgColor theme="7" tint="0.79998168889431442"/>
        </patternFill>
      </fill>
    </dxf>
    <dxf>
      <fill>
        <patternFill>
          <bgColor rgb="FFFF0000"/>
        </patternFill>
      </fill>
    </dxf>
    <dxf>
      <fill>
        <patternFill>
          <bgColor theme="0"/>
        </patternFill>
      </fill>
    </dxf>
    <dxf>
      <fill>
        <patternFill>
          <bgColor theme="7" tint="0.79998168889431442"/>
        </patternFill>
      </fill>
    </dxf>
    <dxf>
      <fill>
        <patternFill>
          <bgColor rgb="FFFF0000"/>
        </patternFill>
      </fill>
    </dxf>
    <dxf>
      <fill>
        <patternFill>
          <bgColor theme="0"/>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FFC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rgb="FFFFC000"/>
        </patternFill>
      </fill>
    </dxf>
    <dxf>
      <fill>
        <patternFill>
          <bgColor rgb="FFFF0000"/>
        </patternFill>
      </fill>
    </dxf>
    <dxf>
      <fill>
        <patternFill>
          <bgColor theme="0" tint="-0.24994659260841701"/>
        </patternFill>
      </fill>
    </dxf>
    <dxf>
      <fill>
        <patternFill>
          <bgColor rgb="FFFFC000"/>
        </patternFill>
      </fill>
    </dxf>
    <dxf>
      <fill>
        <patternFill>
          <bgColor rgb="FFFF0000"/>
        </patternFill>
      </fill>
    </dxf>
    <dxf>
      <fill>
        <patternFill>
          <bgColor rgb="FFC00000"/>
        </patternFill>
      </fill>
    </dxf>
    <dxf>
      <fill>
        <patternFill>
          <bgColor rgb="FFC0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fill>
        <patternFill>
          <bgColor theme="0"/>
        </patternFill>
      </fill>
    </dxf>
    <dxf>
      <font>
        <color theme="0" tint="-4.9989318521683403E-2"/>
      </font>
      <fill>
        <patternFill>
          <bgColor theme="2" tint="-0.499984740745262"/>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C000"/>
        </patternFill>
      </fill>
    </dxf>
    <dxf>
      <fill>
        <patternFill>
          <bgColor theme="0" tint="-0.24994659260841701"/>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0"/>
        </patternFill>
      </fill>
    </dxf>
    <dxf>
      <font>
        <color theme="0" tint="-4.9989318521683403E-2"/>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rgb="FFFFC000"/>
        </patternFill>
      </fill>
    </dxf>
    <dxf>
      <fill>
        <patternFill>
          <bgColor theme="7" tint="0.79998168889431442"/>
        </patternFill>
      </fill>
    </dxf>
    <dxf>
      <fill>
        <patternFill>
          <bgColor theme="6" tint="0.59996337778862885"/>
        </patternFill>
      </fill>
    </dxf>
    <dxf>
      <fill>
        <patternFill>
          <bgColor rgb="FFC00000"/>
        </patternFill>
      </fill>
    </dxf>
    <dxf>
      <fill>
        <patternFill>
          <bgColor rgb="FFFF0000"/>
        </patternFill>
      </fill>
    </dxf>
    <dxf>
      <fill>
        <patternFill>
          <bgColor rgb="FFFFC000"/>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7" tint="0.79998168889431442"/>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rgb="FFFFC000"/>
        </patternFill>
      </fill>
    </dxf>
    <dxf>
      <fill>
        <patternFill>
          <bgColor theme="6" tint="0.59996337778862885"/>
        </patternFill>
      </fill>
    </dxf>
    <dxf>
      <fill>
        <patternFill>
          <bgColor theme="7" tint="0.79998168889431442"/>
        </patternFill>
      </fill>
    </dxf>
    <dxf>
      <fill>
        <patternFill>
          <bgColor rgb="FFC00000"/>
        </patternFill>
      </fill>
    </dxf>
    <dxf>
      <fill>
        <patternFill>
          <bgColor theme="9" tint="0.39994506668294322"/>
        </patternFill>
      </fill>
    </dxf>
    <dxf>
      <fill>
        <patternFill>
          <bgColor theme="0"/>
        </patternFill>
      </fill>
    </dxf>
    <dxf>
      <fill>
        <patternFill>
          <bgColor theme="5" tint="0.39994506668294322"/>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ont>
        <color theme="0" tint="-4.9989318521683403E-2"/>
      </font>
      <fill>
        <patternFill>
          <bgColor theme="1"/>
        </patternFill>
      </fill>
    </dxf>
    <dxf>
      <font>
        <color theme="0" tint="-4.9989318521683403E-2"/>
      </font>
      <fill>
        <patternFill>
          <bgColor theme="1"/>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0"/>
        </patternFill>
      </fill>
    </dxf>
    <dxf>
      <fill>
        <patternFill>
          <bgColor theme="9" tint="0.39994506668294322"/>
        </patternFill>
      </fill>
    </dxf>
    <dxf>
      <fill>
        <patternFill>
          <bgColor theme="5" tint="0.39994506668294322"/>
        </patternFill>
      </fill>
    </dxf>
    <dxf>
      <fill>
        <patternFill>
          <bgColor theme="7" tint="0.79998168889431442"/>
        </patternFill>
      </fill>
    </dxf>
    <dxf>
      <fill>
        <patternFill>
          <bgColor theme="0" tint="-0.24994659260841701"/>
        </patternFill>
      </fill>
    </dxf>
    <dxf>
      <fill>
        <patternFill>
          <bgColor rgb="FFFFC000"/>
        </patternFill>
      </fill>
    </dxf>
    <dxf>
      <fill>
        <patternFill>
          <bgColor rgb="FFFF0000"/>
        </patternFill>
      </fill>
    </dxf>
    <dxf>
      <fill>
        <patternFill>
          <bgColor theme="6" tint="0.59996337778862885"/>
        </patternFill>
      </fill>
    </dxf>
    <dxf>
      <fill>
        <patternFill>
          <bgColor rgb="FFFFC000"/>
        </patternFill>
      </fill>
    </dxf>
    <dxf>
      <fill>
        <patternFill>
          <bgColor rgb="FFC00000"/>
        </patternFill>
      </fill>
    </dxf>
    <dxf>
      <fill>
        <patternFill>
          <bgColor theme="7" tint="0.79998168889431442"/>
        </patternFill>
      </fill>
    </dxf>
    <dxf>
      <fill>
        <patternFill>
          <bgColor theme="9" tint="0.39994506668294322"/>
        </patternFill>
      </fill>
    </dxf>
    <dxf>
      <fill>
        <patternFill>
          <bgColor theme="0"/>
        </patternFill>
      </fill>
    </dxf>
    <dxf>
      <fill>
        <patternFill>
          <bgColor theme="5" tint="0.39994506668294322"/>
        </patternFill>
      </fill>
    </dxf>
    <dxf>
      <fill>
        <patternFill>
          <bgColor theme="0"/>
        </patternFill>
      </fill>
    </dxf>
    <dxf>
      <font>
        <color theme="1"/>
      </font>
      <fill>
        <patternFill>
          <bgColor theme="1"/>
        </patternFill>
      </fill>
    </dxf>
    <dxf>
      <font>
        <color auto="1"/>
      </font>
      <fill>
        <patternFill>
          <bgColor theme="2" tint="-0.499984740745262"/>
        </patternFill>
      </fill>
    </dxf>
    <dxf>
      <fill>
        <patternFill>
          <bgColor theme="0"/>
        </patternFill>
      </fill>
    </dxf>
    <dxf>
      <font>
        <color theme="0"/>
      </font>
      <fill>
        <patternFill>
          <bgColor theme="1"/>
        </patternFill>
      </fill>
    </dxf>
    <dxf>
      <font>
        <color theme="0"/>
      </font>
      <fill>
        <patternFill>
          <bgColor theme="2" tint="-0.49998474074526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C00000"/>
        </patternFill>
      </fill>
    </dxf>
    <dxf>
      <fill>
        <patternFill>
          <bgColor theme="7" tint="0.79998168889431442"/>
        </patternFill>
      </fill>
    </dxf>
  </dxfs>
  <tableStyles count="0" defaultTableStyle="TableStyleMedium2" defaultPivotStyle="PivotStyleLight16"/>
  <colors>
    <mruColors>
      <color rgb="FFCC7350"/>
      <color rgb="FF9E523A"/>
      <color rgb="FFF39F85"/>
      <color rgb="FFFF7C80"/>
      <color rgb="FFBDD7EE"/>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microsoft.com/office/2023/09/relationships/Python" Target="pyth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Decent Work 'Performance' Ratings Summary - At a Glance</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3.6937407661502164E-2"/>
          <c:y val="0.1009255468559216"/>
          <c:w val="0.96306259233849778"/>
          <c:h val="0.77317133426407336"/>
        </c:manualLayout>
      </c:layout>
      <c:barChart>
        <c:barDir val="col"/>
        <c:grouping val="clustered"/>
        <c:varyColors val="0"/>
        <c:ser>
          <c:idx val="0"/>
          <c:order val="0"/>
          <c:tx>
            <c:strRef>
              <c:f>'Summary Data Record'!$E$83</c:f>
              <c:strCache>
                <c:ptCount val="1"/>
                <c:pt idx="0">
                  <c:v># of "Not Performing" </c:v>
                </c:pt>
              </c:strCache>
            </c:strRef>
          </c:tx>
          <c:spPr>
            <a:solidFill>
              <a:srgbClr val="FF0000"/>
            </a:solidFill>
            <a:ln>
              <a:solidFill>
                <a:srgbClr val="C00000">
                  <a:alpha val="97000"/>
                </a:srgbClr>
              </a:solid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Record'!$E$84:$E$90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073-45DD-999C-03515677DEF3}"/>
            </c:ext>
          </c:extLst>
        </c:ser>
        <c:ser>
          <c:idx val="1"/>
          <c:order val="1"/>
          <c:tx>
            <c:strRef>
              <c:f>'Summary Data Record'!$F$83</c:f>
              <c:strCache>
                <c:ptCount val="1"/>
                <c:pt idx="0">
                  <c:v># of "Minimally Performing" </c:v>
                </c:pt>
              </c:strCache>
            </c:strRef>
          </c:tx>
          <c:spPr>
            <a:solidFill>
              <a:srgbClr val="FFC000"/>
            </a:solidFill>
            <a:ln>
              <a:no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Record'!$F$84:$F$90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B073-45DD-999C-03515677DEF3}"/>
            </c:ext>
          </c:extLst>
        </c:ser>
        <c:ser>
          <c:idx val="2"/>
          <c:order val="2"/>
          <c:tx>
            <c:strRef>
              <c:f>'Summary Data Record'!$G$83</c:f>
              <c:strCache>
                <c:ptCount val="1"/>
                <c:pt idx="0">
                  <c:v># of "Subst'lly Performing"</c:v>
                </c:pt>
              </c:strCache>
            </c:strRef>
          </c:tx>
          <c:spPr>
            <a:solidFill>
              <a:schemeClr val="tx1">
                <a:lumMod val="50000"/>
                <a:lumOff val="50000"/>
              </a:schemeClr>
            </a:solidFill>
            <a:ln>
              <a:noFill/>
            </a:ln>
            <a:effectLst/>
          </c:spPr>
          <c:invertIfNegative val="0"/>
          <c:cat>
            <c:strRef>
              <c:f>'Summary Data Record'!$D$84:$D$90</c:f>
              <c:strCache>
                <c:ptCount val="7"/>
                <c:pt idx="0">
                  <c:v>D1</c:v>
                </c:pt>
                <c:pt idx="1">
                  <c:v>D2</c:v>
                </c:pt>
                <c:pt idx="2">
                  <c:v>D3</c:v>
                </c:pt>
                <c:pt idx="3">
                  <c:v>D4</c:v>
                </c:pt>
                <c:pt idx="4">
                  <c:v>D5</c:v>
                </c:pt>
                <c:pt idx="5">
                  <c:v>D6</c:v>
                </c:pt>
                <c:pt idx="6">
                  <c:v>D7</c:v>
                </c:pt>
              </c:strCache>
            </c:strRef>
          </c:cat>
          <c:val>
            <c:numRef>
              <c:f>'Summary Data Record'!$G$84:$G$90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B073-45DD-999C-03515677DEF3}"/>
            </c:ext>
          </c:extLst>
        </c:ser>
        <c:dLbls>
          <c:showLegendKey val="0"/>
          <c:showVal val="0"/>
          <c:showCatName val="0"/>
          <c:showSerName val="0"/>
          <c:showPercent val="0"/>
          <c:showBubbleSize val="0"/>
        </c:dLbls>
        <c:gapWidth val="219"/>
        <c:overlap val="-27"/>
        <c:axId val="409748672"/>
        <c:axId val="409749152"/>
      </c:barChart>
      <c:catAx>
        <c:axId val="4097486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409749152"/>
        <c:crosses val="autoZero"/>
        <c:auto val="1"/>
        <c:lblAlgn val="ctr"/>
        <c:lblOffset val="100"/>
        <c:noMultiLvlLbl val="0"/>
      </c:catAx>
      <c:valAx>
        <c:axId val="4097491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9748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Management System Maturity Ratings - At a Glance</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1.9190498272039818E-2"/>
          <c:y val="1.9809431527934934E-2"/>
          <c:w val="0.95567913855359599"/>
          <c:h val="0.7712655957989204"/>
        </c:manualLayout>
      </c:layout>
      <c:barChart>
        <c:barDir val="col"/>
        <c:grouping val="clustered"/>
        <c:varyColors val="0"/>
        <c:ser>
          <c:idx val="0"/>
          <c:order val="0"/>
          <c:tx>
            <c:strRef>
              <c:f>'Summary Data Record'!$E$151</c:f>
              <c:strCache>
                <c:ptCount val="1"/>
                <c:pt idx="0">
                  <c:v>Summary of "Immature" ratings</c:v>
                </c:pt>
              </c:strCache>
            </c:strRef>
          </c:tx>
          <c:spPr>
            <a:solidFill>
              <a:srgbClr val="FF0000"/>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Record'!$E$152:$E$161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C0-449D-9745-430C9B8F925E}"/>
            </c:ext>
          </c:extLst>
        </c:ser>
        <c:ser>
          <c:idx val="1"/>
          <c:order val="1"/>
          <c:tx>
            <c:strRef>
              <c:f>'Summary Data Record'!$F$151</c:f>
              <c:strCache>
                <c:ptCount val="1"/>
                <c:pt idx="0">
                  <c:v>Summary of "Developing" ratings</c:v>
                </c:pt>
              </c:strCache>
            </c:strRef>
          </c:tx>
          <c:spPr>
            <a:solidFill>
              <a:srgbClr val="FFC000"/>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Record'!$F$152:$F$161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0-449D-9745-430C9B8F925E}"/>
            </c:ext>
          </c:extLst>
        </c:ser>
        <c:ser>
          <c:idx val="2"/>
          <c:order val="2"/>
          <c:tx>
            <c:strRef>
              <c:f>'Summary Data Record'!$G$151</c:f>
              <c:strCache>
                <c:ptCount val="1"/>
                <c:pt idx="0">
                  <c:v>Summary of "Maturing" ratings</c:v>
                </c:pt>
              </c:strCache>
            </c:strRef>
          </c:tx>
          <c:spPr>
            <a:solidFill>
              <a:schemeClr val="tx1">
                <a:lumMod val="50000"/>
                <a:lumOff val="50000"/>
              </a:schemeClr>
            </a:solidFill>
            <a:ln>
              <a:noFill/>
            </a:ln>
            <a:effectLst/>
          </c:spPr>
          <c:invertIfNegative val="0"/>
          <c:dLbls>
            <c:delete val="1"/>
          </c:dLbls>
          <c:cat>
            <c:strRef>
              <c:f>'Summary Data Record'!$D$152:$D$161</c:f>
              <c:strCache>
                <c:ptCount val="10"/>
                <c:pt idx="0">
                  <c:v>M1</c:v>
                </c:pt>
                <c:pt idx="1">
                  <c:v>M2</c:v>
                </c:pt>
                <c:pt idx="2">
                  <c:v>M3</c:v>
                </c:pt>
                <c:pt idx="3">
                  <c:v>M4</c:v>
                </c:pt>
                <c:pt idx="4">
                  <c:v>M5</c:v>
                </c:pt>
                <c:pt idx="5">
                  <c:v>M6</c:v>
                </c:pt>
                <c:pt idx="6">
                  <c:v>M7</c:v>
                </c:pt>
                <c:pt idx="7">
                  <c:v>M8</c:v>
                </c:pt>
                <c:pt idx="8">
                  <c:v>M9</c:v>
                </c:pt>
                <c:pt idx="9">
                  <c:v>M10</c:v>
                </c:pt>
              </c:strCache>
            </c:strRef>
          </c:cat>
          <c:val>
            <c:numRef>
              <c:f>'Summary Data Record'!$G$152:$G$161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C0-449D-9745-430C9B8F925E}"/>
            </c:ext>
          </c:extLst>
        </c:ser>
        <c:dLbls>
          <c:dLblPos val="outEnd"/>
          <c:showLegendKey val="0"/>
          <c:showVal val="1"/>
          <c:showCatName val="0"/>
          <c:showSerName val="0"/>
          <c:showPercent val="0"/>
          <c:showBubbleSize val="0"/>
        </c:dLbls>
        <c:gapWidth val="90"/>
        <c:overlap val="-27"/>
        <c:axId val="809595360"/>
        <c:axId val="809586720"/>
      </c:barChart>
      <c:catAx>
        <c:axId val="8095953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09586720"/>
        <c:crosses val="autoZero"/>
        <c:auto val="1"/>
        <c:lblAlgn val="ctr"/>
        <c:lblOffset val="100"/>
        <c:noMultiLvlLbl val="0"/>
      </c:catAx>
      <c:valAx>
        <c:axId val="809586720"/>
        <c:scaling>
          <c:orientation val="minMax"/>
          <c:max val="5"/>
        </c:scaling>
        <c:delete val="0"/>
        <c:axPos val="l"/>
        <c:majorGridlines>
          <c:spPr>
            <a:ln w="9525" cap="flat" cmpd="sng" algn="ctr">
              <a:no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595360"/>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276224</xdr:colOff>
      <xdr:row>40</xdr:row>
      <xdr:rowOff>190499</xdr:rowOff>
    </xdr:from>
    <xdr:to>
      <xdr:col>11</xdr:col>
      <xdr:colOff>723900</xdr:colOff>
      <xdr:row>90</xdr:row>
      <xdr:rowOff>2741</xdr:rowOff>
    </xdr:to>
    <xdr:pic>
      <xdr:nvPicPr>
        <xdr:cNvPr id="6" name="Picture 5">
          <a:extLst>
            <a:ext uri="{FF2B5EF4-FFF2-40B4-BE49-F238E27FC236}">
              <a16:creationId xmlns:a16="http://schemas.microsoft.com/office/drawing/2014/main" id="{F2666B85-3565-52CA-E8BD-50F7CF39B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24" y="10763249"/>
          <a:ext cx="10696576" cy="9334067"/>
        </a:xfrm>
        <a:prstGeom prst="rect">
          <a:avLst/>
        </a:prstGeom>
      </xdr:spPr>
    </xdr:pic>
    <xdr:clientData/>
  </xdr:twoCellAnchor>
  <xdr:twoCellAnchor editAs="oneCell">
    <xdr:from>
      <xdr:col>2</xdr:col>
      <xdr:colOff>255816</xdr:colOff>
      <xdr:row>0</xdr:row>
      <xdr:rowOff>0</xdr:rowOff>
    </xdr:from>
    <xdr:to>
      <xdr:col>2</xdr:col>
      <xdr:colOff>936822</xdr:colOff>
      <xdr:row>4</xdr:row>
      <xdr:rowOff>119743</xdr:rowOff>
    </xdr:to>
    <xdr:pic>
      <xdr:nvPicPr>
        <xdr:cNvPr id="3" name="Picture 2">
          <a:extLst>
            <a:ext uri="{FF2B5EF4-FFF2-40B4-BE49-F238E27FC236}">
              <a16:creationId xmlns:a16="http://schemas.microsoft.com/office/drawing/2014/main" id="{9BE1EA88-4481-F74A-3679-B3D90E8A29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9345" y="0"/>
          <a:ext cx="681006"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301625</xdr:colOff>
      <xdr:row>58</xdr:row>
      <xdr:rowOff>206374</xdr:rowOff>
    </xdr:from>
    <xdr:to>
      <xdr:col>32</xdr:col>
      <xdr:colOff>511791</xdr:colOff>
      <xdr:row>93</xdr:row>
      <xdr:rowOff>142874</xdr:rowOff>
    </xdr:to>
    <xdr:graphicFrame macro="">
      <xdr:nvGraphicFramePr>
        <xdr:cNvPr id="3" name="Chart 2">
          <a:extLst>
            <a:ext uri="{FF2B5EF4-FFF2-40B4-BE49-F238E27FC236}">
              <a16:creationId xmlns:a16="http://schemas.microsoft.com/office/drawing/2014/main" id="{9391EDC5-FD27-0130-E7F9-72E27CBA40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851679</xdr:colOff>
      <xdr:row>150</xdr:row>
      <xdr:rowOff>50710</xdr:rowOff>
    </xdr:from>
    <xdr:to>
      <xdr:col>32</xdr:col>
      <xdr:colOff>82958</xdr:colOff>
      <xdr:row>179</xdr:row>
      <xdr:rowOff>9703</xdr:rowOff>
    </xdr:to>
    <xdr:graphicFrame macro="">
      <xdr:nvGraphicFramePr>
        <xdr:cNvPr id="2" name="Chart 1">
          <a:extLst>
            <a:ext uri="{FF2B5EF4-FFF2-40B4-BE49-F238E27FC236}">
              <a16:creationId xmlns:a16="http://schemas.microsoft.com/office/drawing/2014/main" id="{3BF7EA14-11B7-4784-304F-BA12864A98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E34A-AB69-4BD6-ACA7-792B8B74DA44}">
  <dimension ref="A1:Y110"/>
  <sheetViews>
    <sheetView showGridLines="0" showRowColHeaders="0" tabSelected="1" workbookViewId="0">
      <extLst>
        <ext xmlns:xlsdti="http://schemas.microsoft.com/office/spreadsheetml/2023/showDataTypeIcons" uri="{77bfe23e-c014-4d31-8a63-9c772dbf06b6}">
          <xlsdti:showDataTypeIcons visible="0"/>
        </ext>
      </extLst>
    </sheetView>
  </sheetViews>
  <sheetFormatPr defaultRowHeight="14.6" x14ac:dyDescent="0.4"/>
  <cols>
    <col min="1" max="1" width="2.53515625" customWidth="1"/>
    <col min="2" max="2" width="4.15234375" customWidth="1"/>
    <col min="3" max="3" width="17" customWidth="1"/>
    <col min="4" max="4" width="13.69140625" customWidth="1"/>
    <col min="5" max="5" width="13.84375" customWidth="1"/>
    <col min="6" max="6" width="15.3828125" customWidth="1"/>
    <col min="7" max="7" width="19.84375" customWidth="1"/>
    <col min="8" max="8" width="20.84375" customWidth="1"/>
    <col min="9" max="9" width="20" customWidth="1"/>
    <col min="10" max="12" width="14.3828125" customWidth="1"/>
    <col min="13" max="13" width="25.3046875" customWidth="1"/>
    <col min="15" max="15" width="2.3046875" customWidth="1"/>
  </cols>
  <sheetData>
    <row r="1" spans="1:15" s="355" customFormat="1" ht="16.5" customHeight="1" x14ac:dyDescent="0.4">
      <c r="A1" s="765"/>
      <c r="B1" s="765"/>
      <c r="C1" s="806"/>
      <c r="D1" s="764" t="s">
        <v>693</v>
      </c>
      <c r="E1" s="764"/>
      <c r="F1" s="765"/>
      <c r="G1" s="765"/>
      <c r="H1" s="765"/>
      <c r="I1" s="765" t="s">
        <v>764</v>
      </c>
      <c r="J1" s="765"/>
      <c r="K1" s="791" t="s">
        <v>762</v>
      </c>
      <c r="L1" s="791"/>
      <c r="M1" s="791"/>
      <c r="N1" s="791"/>
      <c r="O1" s="765"/>
    </row>
    <row r="2" spans="1:15" x14ac:dyDescent="0.4">
      <c r="A2" s="730"/>
      <c r="C2" s="806"/>
      <c r="D2" s="6"/>
      <c r="E2" s="6"/>
      <c r="O2" s="730"/>
    </row>
    <row r="3" spans="1:15" ht="15.9" x14ac:dyDescent="0.4">
      <c r="A3" s="730"/>
      <c r="C3" s="806"/>
      <c r="D3" s="775" t="s">
        <v>750</v>
      </c>
      <c r="E3" s="775"/>
      <c r="O3" s="730"/>
    </row>
    <row r="4" spans="1:15" ht="15.9" x14ac:dyDescent="0.4">
      <c r="A4" s="730"/>
      <c r="C4" s="806"/>
      <c r="E4" s="768"/>
      <c r="O4" s="730"/>
    </row>
    <row r="5" spans="1:15" x14ac:dyDescent="0.4">
      <c r="A5" s="730"/>
      <c r="O5" s="730"/>
    </row>
    <row r="6" spans="1:15" x14ac:dyDescent="0.4">
      <c r="A6" s="730"/>
      <c r="C6" s="780" t="s">
        <v>736</v>
      </c>
      <c r="D6" s="781"/>
      <c r="E6" s="781"/>
      <c r="F6" s="781"/>
      <c r="G6" s="692"/>
      <c r="H6" s="766"/>
      <c r="J6" s="780" t="s">
        <v>694</v>
      </c>
      <c r="K6" s="781"/>
      <c r="L6" s="781"/>
      <c r="M6" s="766"/>
      <c r="O6" s="730"/>
    </row>
    <row r="7" spans="1:15" ht="33" customHeight="1" x14ac:dyDescent="0.4">
      <c r="A7" s="730"/>
      <c r="C7" s="776" t="s">
        <v>743</v>
      </c>
      <c r="D7" s="782"/>
      <c r="E7" s="782"/>
      <c r="F7" s="783"/>
      <c r="G7" s="808"/>
      <c r="H7" s="810"/>
      <c r="J7" s="776" t="s">
        <v>749</v>
      </c>
      <c r="K7" s="777"/>
      <c r="L7" s="777"/>
      <c r="M7" s="760"/>
      <c r="O7" s="730"/>
    </row>
    <row r="8" spans="1:15" ht="33" customHeight="1" x14ac:dyDescent="0.4">
      <c r="A8" s="730"/>
      <c r="C8" s="776" t="s">
        <v>744</v>
      </c>
      <c r="D8" s="782"/>
      <c r="E8" s="782"/>
      <c r="F8" s="783"/>
      <c r="G8" s="808"/>
      <c r="H8" s="810"/>
      <c r="J8" s="787" t="s">
        <v>723</v>
      </c>
      <c r="K8" s="788"/>
      <c r="L8" s="788"/>
      <c r="M8" s="760"/>
      <c r="O8" s="730"/>
    </row>
    <row r="9" spans="1:15" ht="33" customHeight="1" x14ac:dyDescent="0.4">
      <c r="A9" s="730"/>
      <c r="C9" s="784" t="s">
        <v>745</v>
      </c>
      <c r="D9" s="785"/>
      <c r="E9" s="785"/>
      <c r="F9" s="786"/>
      <c r="G9" s="808"/>
      <c r="H9" s="810"/>
      <c r="J9" s="789" t="s">
        <v>746</v>
      </c>
      <c r="K9" s="790"/>
      <c r="L9" s="790"/>
      <c r="M9" s="761"/>
      <c r="O9" s="730"/>
    </row>
    <row r="10" spans="1:15" ht="30" customHeight="1" x14ac:dyDescent="0.4">
      <c r="A10" s="730"/>
      <c r="J10" s="816" t="s">
        <v>747</v>
      </c>
      <c r="K10" s="817"/>
      <c r="L10" s="817"/>
      <c r="M10" s="761"/>
      <c r="O10" s="730"/>
    </row>
    <row r="11" spans="1:15" x14ac:dyDescent="0.4">
      <c r="A11" s="730"/>
      <c r="C11" s="684"/>
      <c r="O11" s="730"/>
    </row>
    <row r="12" spans="1:15" x14ac:dyDescent="0.4">
      <c r="A12" s="730"/>
      <c r="O12" s="730"/>
    </row>
    <row r="13" spans="1:15" x14ac:dyDescent="0.4">
      <c r="A13" s="730"/>
      <c r="C13" s="780" t="s">
        <v>695</v>
      </c>
      <c r="D13" s="781"/>
      <c r="E13" s="781"/>
      <c r="F13" s="807"/>
      <c r="G13" s="813" t="s">
        <v>748</v>
      </c>
      <c r="H13" s="814"/>
      <c r="I13" s="815"/>
      <c r="O13" s="730"/>
    </row>
    <row r="14" spans="1:15" ht="20.149999999999999" customHeight="1" x14ac:dyDescent="0.4">
      <c r="A14" s="730"/>
      <c r="C14" s="34"/>
      <c r="G14" s="685" t="s">
        <v>700</v>
      </c>
      <c r="H14" s="686" t="s">
        <v>701</v>
      </c>
      <c r="I14" s="685" t="s">
        <v>696</v>
      </c>
      <c r="O14" s="730"/>
    </row>
    <row r="15" spans="1:15" ht="20.149999999999999" customHeight="1" x14ac:dyDescent="0.4">
      <c r="A15" s="730"/>
      <c r="B15" s="24"/>
      <c r="C15" s="793" t="s">
        <v>753</v>
      </c>
      <c r="D15" s="794"/>
      <c r="E15" s="794"/>
      <c r="F15" s="795"/>
      <c r="G15" s="762"/>
      <c r="H15" s="762"/>
      <c r="I15" s="763"/>
      <c r="J15" s="24"/>
      <c r="O15" s="730"/>
    </row>
    <row r="16" spans="1:15" ht="20.149999999999999" customHeight="1" x14ac:dyDescent="0.4">
      <c r="A16" s="730"/>
      <c r="B16" s="24"/>
      <c r="C16" s="793" t="s">
        <v>754</v>
      </c>
      <c r="D16" s="794"/>
      <c r="E16" s="794"/>
      <c r="F16" s="795"/>
      <c r="G16" s="762"/>
      <c r="H16" s="762"/>
      <c r="I16" s="763"/>
      <c r="J16" s="24"/>
      <c r="O16" s="730"/>
    </row>
    <row r="17" spans="1:15" ht="20.149999999999999" customHeight="1" x14ac:dyDescent="0.4">
      <c r="A17" s="730"/>
      <c r="B17" s="24"/>
      <c r="C17" s="793" t="s">
        <v>755</v>
      </c>
      <c r="D17" s="794"/>
      <c r="E17" s="794"/>
      <c r="F17" s="795"/>
      <c r="G17" s="762"/>
      <c r="H17" s="762"/>
      <c r="I17" s="763"/>
      <c r="J17" s="24"/>
      <c r="O17" s="730"/>
    </row>
    <row r="18" spans="1:15" ht="20.149999999999999" customHeight="1" x14ac:dyDescent="0.4">
      <c r="A18" s="730"/>
      <c r="B18" s="24"/>
      <c r="C18" s="793" t="s">
        <v>756</v>
      </c>
      <c r="D18" s="794"/>
      <c r="E18" s="794"/>
      <c r="F18" s="795"/>
      <c r="G18" s="762"/>
      <c r="H18" s="762"/>
      <c r="I18" s="763"/>
      <c r="J18" s="24"/>
      <c r="O18" s="730"/>
    </row>
    <row r="19" spans="1:15" ht="20.149999999999999" customHeight="1" x14ac:dyDescent="0.4">
      <c r="A19" s="730"/>
      <c r="B19" s="24"/>
      <c r="C19" s="793" t="s">
        <v>757</v>
      </c>
      <c r="D19" s="794"/>
      <c r="E19" s="794"/>
      <c r="F19" s="795"/>
      <c r="G19" s="762"/>
      <c r="H19" s="762"/>
      <c r="I19" s="763"/>
      <c r="J19" s="24"/>
      <c r="O19" s="730"/>
    </row>
    <row r="20" spans="1:15" ht="20.149999999999999" customHeight="1" x14ac:dyDescent="0.4">
      <c r="A20" s="730"/>
      <c r="B20" s="24"/>
      <c r="C20" s="793" t="s">
        <v>758</v>
      </c>
      <c r="D20" s="794"/>
      <c r="E20" s="794"/>
      <c r="F20" s="795"/>
      <c r="G20" s="762"/>
      <c r="H20" s="762"/>
      <c r="I20" s="763"/>
      <c r="J20" s="24"/>
      <c r="O20" s="730"/>
    </row>
    <row r="21" spans="1:15" ht="20.149999999999999" customHeight="1" x14ac:dyDescent="0.4">
      <c r="A21" s="730"/>
      <c r="B21" s="24"/>
      <c r="C21" s="796" t="s">
        <v>759</v>
      </c>
      <c r="D21" s="797"/>
      <c r="E21" s="797"/>
      <c r="F21" s="798"/>
      <c r="G21" s="762"/>
      <c r="H21" s="762"/>
      <c r="I21" s="763"/>
      <c r="J21" s="24"/>
      <c r="O21" s="730"/>
    </row>
    <row r="22" spans="1:15" x14ac:dyDescent="0.4">
      <c r="A22" s="730"/>
      <c r="B22" s="24"/>
      <c r="C22" s="24"/>
      <c r="D22" s="24"/>
      <c r="E22" s="24"/>
      <c r="F22" s="24"/>
      <c r="G22" s="24"/>
      <c r="H22" s="24"/>
      <c r="I22" s="24"/>
      <c r="J22" s="24"/>
      <c r="O22" s="730"/>
    </row>
    <row r="23" spans="1:15" x14ac:dyDescent="0.4">
      <c r="A23" s="730"/>
      <c r="B23" s="24"/>
      <c r="C23" s="24"/>
      <c r="D23" s="24"/>
      <c r="E23" s="24"/>
      <c r="F23" s="24"/>
      <c r="G23" s="24"/>
      <c r="H23" s="24"/>
      <c r="I23" s="24"/>
      <c r="J23" s="24"/>
      <c r="O23" s="730"/>
    </row>
    <row r="24" spans="1:15" x14ac:dyDescent="0.4">
      <c r="A24" s="730"/>
      <c r="B24" s="24"/>
      <c r="C24" s="24"/>
      <c r="D24" s="24"/>
      <c r="E24" s="24"/>
      <c r="F24" s="24"/>
      <c r="G24" s="24"/>
      <c r="H24" s="24"/>
      <c r="I24" s="24"/>
      <c r="J24" s="24"/>
      <c r="O24" s="730"/>
    </row>
    <row r="25" spans="1:15" x14ac:dyDescent="0.4">
      <c r="A25" s="730"/>
      <c r="B25" s="24"/>
      <c r="C25" s="799" t="s">
        <v>698</v>
      </c>
      <c r="D25" s="800"/>
      <c r="E25" s="800"/>
      <c r="F25" s="800"/>
      <c r="G25" s="711"/>
      <c r="H25" s="711"/>
      <c r="I25" s="712"/>
      <c r="J25" s="24"/>
      <c r="O25" s="730"/>
    </row>
    <row r="26" spans="1:15" ht="33" customHeight="1" x14ac:dyDescent="0.4">
      <c r="A26" s="730"/>
      <c r="B26" s="24"/>
      <c r="C26" s="776" t="s">
        <v>760</v>
      </c>
      <c r="D26" s="777"/>
      <c r="E26" s="777"/>
      <c r="F26" s="778"/>
      <c r="G26" s="430"/>
      <c r="H26" s="24"/>
      <c r="I26" s="420"/>
      <c r="J26" s="24"/>
      <c r="O26" s="730"/>
    </row>
    <row r="27" spans="1:15" ht="33" customHeight="1" x14ac:dyDescent="0.4">
      <c r="A27" s="730"/>
      <c r="B27" s="24"/>
      <c r="C27" s="776" t="s">
        <v>761</v>
      </c>
      <c r="D27" s="777"/>
      <c r="E27" s="777"/>
      <c r="F27" s="778"/>
      <c r="G27" s="430"/>
      <c r="H27" s="24"/>
      <c r="I27" s="420"/>
      <c r="J27" s="24"/>
      <c r="O27" s="730"/>
    </row>
    <row r="28" spans="1:15" ht="33" customHeight="1" x14ac:dyDescent="0.4">
      <c r="A28" s="730"/>
      <c r="B28" s="24"/>
      <c r="C28" s="776" t="s">
        <v>697</v>
      </c>
      <c r="D28" s="777"/>
      <c r="E28" s="777"/>
      <c r="F28" s="778"/>
      <c r="G28" s="430"/>
      <c r="H28" s="24"/>
      <c r="I28" s="420"/>
      <c r="J28" s="24"/>
      <c r="O28" s="730"/>
    </row>
    <row r="29" spans="1:15" ht="60" customHeight="1" x14ac:dyDescent="0.4">
      <c r="A29" s="730"/>
      <c r="B29" s="24"/>
      <c r="C29" s="784" t="s">
        <v>752</v>
      </c>
      <c r="D29" s="801"/>
      <c r="E29" s="801"/>
      <c r="F29" s="802"/>
      <c r="G29" s="808"/>
      <c r="H29" s="809"/>
      <c r="I29" s="810"/>
      <c r="J29" s="24"/>
      <c r="O29" s="730"/>
    </row>
    <row r="30" spans="1:15" x14ac:dyDescent="0.4">
      <c r="A30" s="730"/>
      <c r="O30" s="730"/>
    </row>
    <row r="31" spans="1:15" x14ac:dyDescent="0.4">
      <c r="A31" s="730"/>
      <c r="O31" s="730"/>
    </row>
    <row r="32" spans="1:15" x14ac:dyDescent="0.4">
      <c r="A32" s="730"/>
      <c r="O32" s="730"/>
    </row>
    <row r="33" spans="1:25" x14ac:dyDescent="0.4">
      <c r="A33" s="730"/>
      <c r="C33" s="11" t="s">
        <v>699</v>
      </c>
      <c r="O33" s="730"/>
    </row>
    <row r="34" spans="1:25" s="24" customFormat="1" ht="63.75" customHeight="1" x14ac:dyDescent="0.4">
      <c r="A34" s="730"/>
      <c r="C34" s="779" t="s">
        <v>751</v>
      </c>
      <c r="D34" s="779"/>
      <c r="E34" s="779"/>
      <c r="F34" s="779"/>
      <c r="G34" s="779"/>
      <c r="H34" s="779"/>
      <c r="I34" s="779"/>
      <c r="J34" s="779"/>
      <c r="K34" s="779"/>
      <c r="L34" s="779"/>
      <c r="M34" s="779"/>
      <c r="N34" s="779"/>
      <c r="O34" s="758"/>
      <c r="P34" s="141"/>
      <c r="Q34" s="141"/>
      <c r="R34" s="141"/>
      <c r="S34" s="3"/>
      <c r="T34" s="3"/>
      <c r="U34" s="3"/>
      <c r="V34" s="3"/>
      <c r="W34" s="3"/>
      <c r="X34" s="3"/>
      <c r="Y34" s="3"/>
    </row>
    <row r="35" spans="1:25" s="24" customFormat="1" x14ac:dyDescent="0.4">
      <c r="A35" s="730"/>
      <c r="O35" s="759"/>
    </row>
    <row r="36" spans="1:25" s="24" customFormat="1" ht="30" customHeight="1" x14ac:dyDescent="0.4">
      <c r="A36" s="730"/>
      <c r="C36" s="779" t="s">
        <v>741</v>
      </c>
      <c r="D36" s="779"/>
      <c r="E36" s="779"/>
      <c r="F36" s="779"/>
      <c r="G36" s="779"/>
      <c r="H36" s="779"/>
      <c r="I36" s="779"/>
      <c r="J36" s="779"/>
      <c r="K36" s="779"/>
      <c r="L36" s="779"/>
      <c r="M36" s="779"/>
      <c r="N36" s="779"/>
      <c r="O36" s="758"/>
      <c r="P36" s="141"/>
      <c r="Q36" s="141"/>
      <c r="R36" s="141"/>
    </row>
    <row r="37" spans="1:25" x14ac:dyDescent="0.4">
      <c r="A37" s="730"/>
      <c r="O37" s="730"/>
    </row>
    <row r="38" spans="1:25" x14ac:dyDescent="0.4">
      <c r="A38" s="730"/>
      <c r="C38" t="s">
        <v>737</v>
      </c>
      <c r="O38" s="730"/>
    </row>
    <row r="39" spans="1:25" x14ac:dyDescent="0.4">
      <c r="A39" s="730"/>
      <c r="O39" s="730"/>
    </row>
    <row r="40" spans="1:25" x14ac:dyDescent="0.4">
      <c r="A40" s="730"/>
      <c r="C40" t="s">
        <v>738</v>
      </c>
      <c r="O40" s="730"/>
    </row>
    <row r="41" spans="1:25" x14ac:dyDescent="0.4">
      <c r="A41" s="730"/>
      <c r="O41" s="730"/>
    </row>
    <row r="42" spans="1:25" x14ac:dyDescent="0.4">
      <c r="A42" s="730"/>
      <c r="O42" s="730"/>
    </row>
    <row r="43" spans="1:25" x14ac:dyDescent="0.4">
      <c r="A43" s="730"/>
      <c r="O43" s="730"/>
    </row>
    <row r="44" spans="1:25" x14ac:dyDescent="0.4">
      <c r="A44" s="730"/>
      <c r="O44" s="730"/>
    </row>
    <row r="45" spans="1:25" x14ac:dyDescent="0.4">
      <c r="A45" s="730"/>
      <c r="O45" s="730"/>
    </row>
    <row r="46" spans="1:25" x14ac:dyDescent="0.4">
      <c r="A46" s="730"/>
      <c r="O46" s="730"/>
    </row>
    <row r="47" spans="1:25" x14ac:dyDescent="0.4">
      <c r="A47" s="730"/>
      <c r="O47" s="730"/>
    </row>
    <row r="48" spans="1:25" x14ac:dyDescent="0.4">
      <c r="A48" s="730"/>
      <c r="O48" s="730"/>
    </row>
    <row r="49" spans="1:15" x14ac:dyDescent="0.4">
      <c r="A49" s="730"/>
      <c r="O49" s="730"/>
    </row>
    <row r="50" spans="1:15" x14ac:dyDescent="0.4">
      <c r="A50" s="730"/>
      <c r="O50" s="730"/>
    </row>
    <row r="51" spans="1:15" x14ac:dyDescent="0.4">
      <c r="A51" s="730"/>
      <c r="O51" s="730"/>
    </row>
    <row r="52" spans="1:15" x14ac:dyDescent="0.4">
      <c r="A52" s="730"/>
      <c r="O52" s="730"/>
    </row>
    <row r="53" spans="1:15" x14ac:dyDescent="0.4">
      <c r="A53" s="730"/>
      <c r="O53" s="730"/>
    </row>
    <row r="54" spans="1:15" x14ac:dyDescent="0.4">
      <c r="A54" s="730"/>
      <c r="O54" s="730"/>
    </row>
    <row r="55" spans="1:15" x14ac:dyDescent="0.4">
      <c r="A55" s="730"/>
      <c r="O55" s="730"/>
    </row>
    <row r="56" spans="1:15" x14ac:dyDescent="0.4">
      <c r="A56" s="730"/>
      <c r="O56" s="730"/>
    </row>
    <row r="57" spans="1:15" x14ac:dyDescent="0.4">
      <c r="A57" s="730"/>
      <c r="O57" s="730"/>
    </row>
    <row r="58" spans="1:15" x14ac:dyDescent="0.4">
      <c r="A58" s="730"/>
      <c r="O58" s="730"/>
    </row>
    <row r="59" spans="1:15" x14ac:dyDescent="0.4">
      <c r="A59" s="730"/>
      <c r="O59" s="730"/>
    </row>
    <row r="60" spans="1:15" x14ac:dyDescent="0.4">
      <c r="A60" s="730"/>
      <c r="O60" s="730"/>
    </row>
    <row r="61" spans="1:15" x14ac:dyDescent="0.4">
      <c r="A61" s="730"/>
      <c r="O61" s="730"/>
    </row>
    <row r="62" spans="1:15" x14ac:dyDescent="0.4">
      <c r="A62" s="730"/>
      <c r="O62" s="730"/>
    </row>
    <row r="63" spans="1:15" x14ac:dyDescent="0.4">
      <c r="A63" s="730"/>
      <c r="O63" s="730"/>
    </row>
    <row r="64" spans="1:15" x14ac:dyDescent="0.4">
      <c r="A64" s="730"/>
      <c r="O64" s="730"/>
    </row>
    <row r="65" spans="1:15" x14ac:dyDescent="0.4">
      <c r="A65" s="730"/>
      <c r="O65" s="730"/>
    </row>
    <row r="66" spans="1:15" x14ac:dyDescent="0.4">
      <c r="A66" s="730"/>
      <c r="O66" s="730"/>
    </row>
    <row r="67" spans="1:15" x14ac:dyDescent="0.4">
      <c r="A67" s="730"/>
      <c r="O67" s="730"/>
    </row>
    <row r="68" spans="1:15" x14ac:dyDescent="0.4">
      <c r="A68" s="730"/>
      <c r="O68" s="730"/>
    </row>
    <row r="69" spans="1:15" x14ac:dyDescent="0.4">
      <c r="A69" s="730"/>
      <c r="O69" s="730"/>
    </row>
    <row r="70" spans="1:15" x14ac:dyDescent="0.4">
      <c r="A70" s="730"/>
      <c r="O70" s="730"/>
    </row>
    <row r="71" spans="1:15" x14ac:dyDescent="0.4">
      <c r="A71" s="730"/>
      <c r="O71" s="730"/>
    </row>
    <row r="72" spans="1:15" x14ac:dyDescent="0.4">
      <c r="A72" s="730"/>
      <c r="O72" s="730"/>
    </row>
    <row r="73" spans="1:15" x14ac:dyDescent="0.4">
      <c r="A73" s="730"/>
      <c r="O73" s="730"/>
    </row>
    <row r="74" spans="1:15" x14ac:dyDescent="0.4">
      <c r="A74" s="730"/>
      <c r="O74" s="730"/>
    </row>
    <row r="75" spans="1:15" x14ac:dyDescent="0.4">
      <c r="A75" s="730"/>
      <c r="O75" s="730"/>
    </row>
    <row r="76" spans="1:15" x14ac:dyDescent="0.4">
      <c r="A76" s="730"/>
      <c r="O76" s="730"/>
    </row>
    <row r="77" spans="1:15" x14ac:dyDescent="0.4">
      <c r="A77" s="730"/>
      <c r="O77" s="730"/>
    </row>
    <row r="78" spans="1:15" x14ac:dyDescent="0.4">
      <c r="A78" s="730"/>
      <c r="O78" s="730"/>
    </row>
    <row r="79" spans="1:15" x14ac:dyDescent="0.4">
      <c r="A79" s="730"/>
      <c r="O79" s="730"/>
    </row>
    <row r="80" spans="1:15" x14ac:dyDescent="0.4">
      <c r="A80" s="730"/>
      <c r="O80" s="730"/>
    </row>
    <row r="81" spans="1:15" x14ac:dyDescent="0.4">
      <c r="A81" s="730"/>
      <c r="O81" s="730"/>
    </row>
    <row r="82" spans="1:15" x14ac:dyDescent="0.4">
      <c r="A82" s="730"/>
      <c r="O82" s="730"/>
    </row>
    <row r="83" spans="1:15" x14ac:dyDescent="0.4">
      <c r="A83" s="730"/>
      <c r="O83" s="730"/>
    </row>
    <row r="84" spans="1:15" x14ac:dyDescent="0.4">
      <c r="A84" s="730"/>
      <c r="O84" s="730"/>
    </row>
    <row r="85" spans="1:15" x14ac:dyDescent="0.4">
      <c r="A85" s="730"/>
      <c r="O85" s="730"/>
    </row>
    <row r="86" spans="1:15" x14ac:dyDescent="0.4">
      <c r="A86" s="730"/>
      <c r="O86" s="730"/>
    </row>
    <row r="87" spans="1:15" x14ac:dyDescent="0.4">
      <c r="A87" s="730"/>
      <c r="O87" s="730"/>
    </row>
    <row r="88" spans="1:15" x14ac:dyDescent="0.4">
      <c r="A88" s="730"/>
      <c r="O88" s="730"/>
    </row>
    <row r="89" spans="1:15" x14ac:dyDescent="0.4">
      <c r="A89" s="730"/>
      <c r="O89" s="730"/>
    </row>
    <row r="90" spans="1:15" x14ac:dyDescent="0.4">
      <c r="A90" s="730"/>
      <c r="O90" s="730"/>
    </row>
    <row r="91" spans="1:15" x14ac:dyDescent="0.4">
      <c r="A91" s="730"/>
      <c r="O91" s="730"/>
    </row>
    <row r="92" spans="1:15" x14ac:dyDescent="0.4">
      <c r="A92" s="730"/>
      <c r="O92" s="730"/>
    </row>
    <row r="93" spans="1:15" x14ac:dyDescent="0.4">
      <c r="A93" s="730"/>
      <c r="O93" s="730"/>
    </row>
    <row r="94" spans="1:15" ht="43.5" customHeight="1" x14ac:dyDescent="0.4">
      <c r="A94" s="730"/>
      <c r="C94" s="803" t="s">
        <v>712</v>
      </c>
      <c r="D94" s="804"/>
      <c r="E94" s="804"/>
      <c r="F94" s="805"/>
      <c r="G94" s="687"/>
      <c r="H94" s="688"/>
      <c r="I94" s="803" t="s">
        <v>711</v>
      </c>
      <c r="J94" s="804"/>
      <c r="K94" s="804"/>
      <c r="L94" s="805"/>
      <c r="M94" s="687"/>
      <c r="O94" s="730"/>
    </row>
    <row r="95" spans="1:15" ht="59.25" customHeight="1" x14ac:dyDescent="0.4">
      <c r="A95" s="730"/>
      <c r="C95" s="685" t="s">
        <v>702</v>
      </c>
      <c r="D95" s="61" t="s">
        <v>703</v>
      </c>
      <c r="E95" s="61" t="s">
        <v>704</v>
      </c>
      <c r="F95" s="690" t="s">
        <v>714</v>
      </c>
      <c r="G95" s="687"/>
      <c r="H95" s="687"/>
      <c r="I95" s="689" t="s">
        <v>702</v>
      </c>
      <c r="J95" s="61" t="s">
        <v>703</v>
      </c>
      <c r="K95" s="61" t="s">
        <v>704</v>
      </c>
      <c r="L95" s="690" t="s">
        <v>713</v>
      </c>
      <c r="M95" s="1"/>
      <c r="O95" s="730"/>
    </row>
    <row r="96" spans="1:15" x14ac:dyDescent="0.4">
      <c r="A96" s="730"/>
      <c r="C96" s="748">
        <v>5</v>
      </c>
      <c r="D96" s="748" t="s">
        <v>705</v>
      </c>
      <c r="E96" s="748" t="s">
        <v>706</v>
      </c>
      <c r="F96" s="749" t="s">
        <v>638</v>
      </c>
      <c r="I96" s="750">
        <v>5</v>
      </c>
      <c r="J96" s="748" t="s">
        <v>705</v>
      </c>
      <c r="K96" s="748" t="s">
        <v>706</v>
      </c>
      <c r="L96" s="749" t="s">
        <v>638</v>
      </c>
      <c r="O96" s="730"/>
    </row>
    <row r="97" spans="1:15" x14ac:dyDescent="0.4">
      <c r="A97" s="730"/>
      <c r="C97" s="751">
        <v>4</v>
      </c>
      <c r="D97" s="751" t="s">
        <v>707</v>
      </c>
      <c r="E97" s="751" t="s">
        <v>707</v>
      </c>
      <c r="F97" s="752" t="s">
        <v>638</v>
      </c>
      <c r="I97" s="751">
        <v>4</v>
      </c>
      <c r="J97" s="751" t="s">
        <v>707</v>
      </c>
      <c r="K97" s="751" t="s">
        <v>707</v>
      </c>
      <c r="L97" s="752" t="s">
        <v>638</v>
      </c>
      <c r="O97" s="730"/>
    </row>
    <row r="98" spans="1:15" x14ac:dyDescent="0.4">
      <c r="A98" s="730"/>
      <c r="C98" s="773">
        <v>3</v>
      </c>
      <c r="D98" s="773" t="s">
        <v>705</v>
      </c>
      <c r="E98" s="773" t="s">
        <v>705</v>
      </c>
      <c r="F98" s="774" t="s">
        <v>708</v>
      </c>
      <c r="I98" s="773">
        <v>3</v>
      </c>
      <c r="J98" s="773" t="s">
        <v>705</v>
      </c>
      <c r="K98" s="773" t="s">
        <v>705</v>
      </c>
      <c r="L98" s="774" t="s">
        <v>708</v>
      </c>
      <c r="O98" s="730"/>
    </row>
    <row r="99" spans="1:15" x14ac:dyDescent="0.4">
      <c r="A99" s="730"/>
      <c r="C99" s="771">
        <v>2</v>
      </c>
      <c r="D99" s="771" t="s">
        <v>705</v>
      </c>
      <c r="E99" s="771" t="s">
        <v>705</v>
      </c>
      <c r="F99" s="772" t="s">
        <v>709</v>
      </c>
      <c r="G99" s="811" t="s">
        <v>742</v>
      </c>
      <c r="H99" s="812"/>
      <c r="I99" s="771">
        <v>2</v>
      </c>
      <c r="J99" s="771" t="s">
        <v>705</v>
      </c>
      <c r="K99" s="771" t="s">
        <v>705</v>
      </c>
      <c r="L99" s="772" t="s">
        <v>708</v>
      </c>
      <c r="M99" s="767"/>
      <c r="O99" s="730"/>
    </row>
    <row r="100" spans="1:15" x14ac:dyDescent="0.4">
      <c r="A100" s="730"/>
      <c r="C100" s="769">
        <v>1</v>
      </c>
      <c r="D100" s="769" t="s">
        <v>705</v>
      </c>
      <c r="E100" s="769" t="s">
        <v>705</v>
      </c>
      <c r="F100" s="770" t="s">
        <v>710</v>
      </c>
      <c r="I100" s="769">
        <v>1</v>
      </c>
      <c r="J100" s="769" t="s">
        <v>705</v>
      </c>
      <c r="K100" s="769" t="s">
        <v>705</v>
      </c>
      <c r="L100" s="770" t="s">
        <v>710</v>
      </c>
      <c r="O100" s="730"/>
    </row>
    <row r="101" spans="1:15" x14ac:dyDescent="0.4">
      <c r="A101" s="730"/>
      <c r="O101" s="730"/>
    </row>
    <row r="102" spans="1:15" ht="28.5" customHeight="1" x14ac:dyDescent="0.4">
      <c r="A102" s="730"/>
      <c r="C102" s="792" t="s">
        <v>739</v>
      </c>
      <c r="D102" s="792"/>
      <c r="E102" s="792"/>
      <c r="F102" s="792"/>
      <c r="G102" s="792"/>
      <c r="H102" s="792"/>
      <c r="I102" s="792"/>
      <c r="J102" s="792"/>
      <c r="K102" s="792"/>
      <c r="L102" s="792"/>
      <c r="M102" s="792"/>
      <c r="N102" s="792"/>
      <c r="O102" s="730"/>
    </row>
    <row r="103" spans="1:15" x14ac:dyDescent="0.4">
      <c r="A103" s="730"/>
      <c r="C103" s="564"/>
      <c r="O103" s="730"/>
    </row>
    <row r="104" spans="1:15" x14ac:dyDescent="0.4">
      <c r="A104" s="730"/>
      <c r="C104" s="564" t="s">
        <v>740</v>
      </c>
      <c r="O104" s="730"/>
    </row>
    <row r="105" spans="1:15" x14ac:dyDescent="0.4">
      <c r="A105" s="730"/>
      <c r="C105" s="564"/>
      <c r="O105" s="730"/>
    </row>
    <row r="106" spans="1:15" x14ac:dyDescent="0.4">
      <c r="A106" s="730"/>
      <c r="C106" s="564" t="s">
        <v>715</v>
      </c>
      <c r="O106" s="730"/>
    </row>
    <row r="107" spans="1:15" x14ac:dyDescent="0.4">
      <c r="A107" s="730"/>
      <c r="C107" s="564"/>
      <c r="O107" s="730"/>
    </row>
    <row r="108" spans="1:15" x14ac:dyDescent="0.4">
      <c r="A108" s="730"/>
      <c r="C108" s="564" t="s">
        <v>716</v>
      </c>
      <c r="O108" s="730"/>
    </row>
    <row r="109" spans="1:15" x14ac:dyDescent="0.4">
      <c r="A109" s="730"/>
      <c r="O109" s="730"/>
    </row>
    <row r="110" spans="1:15" ht="11.25" customHeight="1" x14ac:dyDescent="0.4">
      <c r="A110" s="730"/>
      <c r="B110" s="730"/>
      <c r="C110" s="730"/>
      <c r="D110" s="730"/>
      <c r="E110" s="730"/>
      <c r="F110" s="730"/>
      <c r="G110" s="730"/>
      <c r="H110" s="730"/>
      <c r="I110" s="730"/>
      <c r="J110" s="730"/>
      <c r="K110" s="730"/>
      <c r="L110" s="730"/>
      <c r="M110" s="730"/>
      <c r="N110" s="730"/>
      <c r="O110" s="730"/>
    </row>
  </sheetData>
  <sheetProtection algorithmName="SHA-512" hashValue="NO6Jo7YCKui8BVWFmqzIJGYxVKAcdeexn8gouFU9tBQzIsK60/N9MZ6WwPl+zReJnTb1rn4rkFKCGo7XSxpjwQ==" saltValue="cSTkztDRsFmKc/ekou5XNg==" spinCount="100000" sheet="1" objects="1" scenarios="1"/>
  <mergeCells count="35">
    <mergeCell ref="I94:L94"/>
    <mergeCell ref="G99:H99"/>
    <mergeCell ref="G7:H7"/>
    <mergeCell ref="G8:H8"/>
    <mergeCell ref="G9:H9"/>
    <mergeCell ref="G13:I13"/>
    <mergeCell ref="J10:L10"/>
    <mergeCell ref="K1:N1"/>
    <mergeCell ref="C102:N102"/>
    <mergeCell ref="C15:F15"/>
    <mergeCell ref="C16:F16"/>
    <mergeCell ref="C17:F17"/>
    <mergeCell ref="C18:F18"/>
    <mergeCell ref="C19:F19"/>
    <mergeCell ref="C20:F20"/>
    <mergeCell ref="C21:F21"/>
    <mergeCell ref="C25:F25"/>
    <mergeCell ref="C28:F28"/>
    <mergeCell ref="C29:F29"/>
    <mergeCell ref="C94:F94"/>
    <mergeCell ref="C1:C4"/>
    <mergeCell ref="C36:N36"/>
    <mergeCell ref="C13:F13"/>
    <mergeCell ref="C27:F27"/>
    <mergeCell ref="C34:N34"/>
    <mergeCell ref="C6:F6"/>
    <mergeCell ref="J6:L6"/>
    <mergeCell ref="C26:F26"/>
    <mergeCell ref="C7:F7"/>
    <mergeCell ref="C8:F8"/>
    <mergeCell ref="C9:F9"/>
    <mergeCell ref="J7:L7"/>
    <mergeCell ref="J8:L8"/>
    <mergeCell ref="J9:L9"/>
    <mergeCell ref="G29:I29"/>
  </mergeCells>
  <conditionalFormatting sqref="G7:G9">
    <cfRule type="expression" dxfId="565" priority="11">
      <formula>G7=""</formula>
    </cfRule>
  </conditionalFormatting>
  <conditionalFormatting sqref="G26:G28">
    <cfRule type="expression" dxfId="564" priority="7">
      <formula>G26="No"</formula>
    </cfRule>
  </conditionalFormatting>
  <conditionalFormatting sqref="G26:G29">
    <cfRule type="expression" dxfId="563" priority="1">
      <formula>G26=""</formula>
    </cfRule>
  </conditionalFormatting>
  <conditionalFormatting sqref="G15:I21">
    <cfRule type="expression" dxfId="562" priority="8">
      <formula>G15=""</formula>
    </cfRule>
  </conditionalFormatting>
  <conditionalFormatting sqref="M7:M10">
    <cfRule type="expression" dxfId="561" priority="5">
      <formula>M7=""</formula>
    </cfRule>
  </conditionalFormatting>
  <dataValidations count="3">
    <dataValidation type="list" allowBlank="1" showInputMessage="1" showErrorMessage="1" sqref="G26:G28" xr:uid="{6B8D1DAA-1BDA-440B-BF57-6B83810F24D4}">
      <formula1>Yes_No_Lookup</formula1>
    </dataValidation>
    <dataValidation type="list" allowBlank="1" showInputMessage="1" showErrorMessage="1" sqref="M8" xr:uid="{B551A15C-D973-4842-8106-17B2F4F87BC4}">
      <formula1>Audit_Type_Lookup</formula1>
    </dataValidation>
    <dataValidation type="list" allowBlank="1" showInputMessage="1" showErrorMessage="1" sqref="I15" xr:uid="{C6729224-28CF-4D9E-967E-0BE76EA0568C}">
      <formula1>Role_Lookup</formula1>
    </dataValidation>
  </dataValidations>
  <pageMargins left="0.7" right="0.7" top="0.75" bottom="0.75" header="0.3" footer="0.3"/>
  <pageSetup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59999389629810485"/>
  </sheetPr>
  <dimension ref="A1:I72"/>
  <sheetViews>
    <sheetView showGridLines="0" showRowColHeaders="0" zoomScaleNormal="100" workbookViewId="0">
      <pane ySplit="1" topLeftCell="A2" activePane="bottomLeft" state="frozen"/>
      <selection pane="bottomLeft" activeCell="H4" sqref="H4"/>
      <extLst>
        <ext xmlns:xlsdti="http://schemas.microsoft.com/office/spreadsheetml/2023/showDataTypeIcons" uri="{77bfe23e-c014-4d31-8a63-9c772dbf06b6}">
          <xlsdti:showDataTypeIcons visible="0"/>
        </ext>
      </extLst>
    </sheetView>
  </sheetViews>
  <sheetFormatPr defaultRowHeight="14.6" x14ac:dyDescent="0.4"/>
  <cols>
    <col min="1" max="1" width="9.53515625" style="2" customWidth="1"/>
    <col min="2" max="2" width="50.53515625" style="1" customWidth="1"/>
    <col min="3" max="3" width="5.15234375" style="2" hidden="1" customWidth="1"/>
    <col min="4" max="4" width="15.53515625" style="2" customWidth="1"/>
    <col min="5" max="5" width="15.53515625" hidden="1" customWidth="1"/>
    <col min="6" max="6" width="15.53515625" customWidth="1"/>
    <col min="7" max="7" width="19.15234375" hidden="1" customWidth="1"/>
    <col min="8" max="9" width="62.53515625" style="3" customWidth="1"/>
  </cols>
  <sheetData>
    <row r="1" spans="1:9" s="11" customFormat="1" x14ac:dyDescent="0.4">
      <c r="A1" s="713" t="s">
        <v>560</v>
      </c>
      <c r="B1" s="714"/>
      <c r="C1" s="715"/>
      <c r="D1" s="715"/>
      <c r="E1" s="715"/>
      <c r="F1" s="710"/>
      <c r="G1" s="710"/>
      <c r="H1" s="720"/>
      <c r="I1" s="721"/>
    </row>
    <row r="2" spans="1:9" s="11" customFormat="1" x14ac:dyDescent="0.4">
      <c r="A2" s="722" t="s">
        <v>83</v>
      </c>
      <c r="B2" s="723"/>
      <c r="C2" s="724"/>
      <c r="D2" s="724"/>
      <c r="E2" s="724"/>
      <c r="F2" s="891"/>
      <c r="G2" s="891"/>
      <c r="H2" s="891"/>
      <c r="I2" s="892"/>
    </row>
    <row r="3" spans="1:9" s="4" customFormat="1" ht="30" customHeight="1" x14ac:dyDescent="0.4">
      <c r="A3" s="53" t="s">
        <v>21</v>
      </c>
      <c r="B3" s="54" t="s">
        <v>19</v>
      </c>
      <c r="C3" s="242" t="s">
        <v>286</v>
      </c>
      <c r="D3" s="54" t="s">
        <v>361</v>
      </c>
      <c r="E3" s="249" t="s">
        <v>491</v>
      </c>
      <c r="F3" s="54" t="s">
        <v>483</v>
      </c>
      <c r="G3" s="54" t="s">
        <v>484</v>
      </c>
      <c r="H3" s="55" t="s">
        <v>459</v>
      </c>
      <c r="I3" s="59" t="s">
        <v>460</v>
      </c>
    </row>
    <row r="4" spans="1:9" ht="396" customHeight="1" x14ac:dyDescent="0.4">
      <c r="A4" s="40" t="s">
        <v>154</v>
      </c>
      <c r="B4" s="63" t="s">
        <v>417</v>
      </c>
      <c r="C4" s="241">
        <v>1</v>
      </c>
      <c r="D4" s="143" t="s">
        <v>404</v>
      </c>
      <c r="E4" s="326" t="e">
        <f>IF($D4="Included        (in whole or in part)",$G4,"#N/A")</f>
        <v>#N/A</v>
      </c>
      <c r="F4" s="428"/>
      <c r="G4" s="428" t="e">
        <f>VLOOKUP(F4,MS_Section1_Criteria_Lookup,2,FALSE)</f>
        <v>#N/A</v>
      </c>
      <c r="H4" s="128"/>
      <c r="I4" s="128"/>
    </row>
    <row r="5" spans="1:9" ht="230.25" customHeight="1" x14ac:dyDescent="0.4">
      <c r="A5" s="40" t="s">
        <v>155</v>
      </c>
      <c r="B5" s="63" t="s">
        <v>418</v>
      </c>
      <c r="C5" s="241">
        <v>1</v>
      </c>
      <c r="D5" s="143" t="s">
        <v>404</v>
      </c>
      <c r="E5" s="326" t="e">
        <f>IF($D5="Included        (in whole or in part)",$G5,"#N/A")</f>
        <v>#N/A</v>
      </c>
      <c r="F5" s="428"/>
      <c r="G5" s="428" t="e">
        <f>VLOOKUP(F5,MS_Section1_Criteria_Lookup,2,FALSE)</f>
        <v>#N/A</v>
      </c>
      <c r="H5" s="128"/>
      <c r="I5" s="128"/>
    </row>
    <row r="6" spans="1:9" ht="64.5" customHeight="1" x14ac:dyDescent="0.4">
      <c r="A6" s="40" t="s">
        <v>156</v>
      </c>
      <c r="B6" s="63" t="s">
        <v>84</v>
      </c>
      <c r="C6" s="241">
        <v>1</v>
      </c>
      <c r="D6" s="143" t="s">
        <v>404</v>
      </c>
      <c r="E6" s="326" t="e">
        <f>IF($D6="Included        (in whole or in part)",$G6,"#N/A")</f>
        <v>#N/A</v>
      </c>
      <c r="F6" s="428"/>
      <c r="G6" s="428" t="e">
        <f>VLOOKUP(F6,MS_Section1_Criteria_Lookup,2,FALSE)</f>
        <v>#N/A</v>
      </c>
      <c r="H6" s="128"/>
      <c r="I6" s="128"/>
    </row>
    <row r="7" spans="1:9" ht="66" customHeight="1" x14ac:dyDescent="0.4">
      <c r="A7" s="40" t="s">
        <v>157</v>
      </c>
      <c r="B7" s="63" t="s">
        <v>85</v>
      </c>
      <c r="C7" s="241">
        <v>1</v>
      </c>
      <c r="D7" s="143" t="s">
        <v>404</v>
      </c>
      <c r="E7" s="326" t="e">
        <f>IF($D7="Included        (in whole or in part)",$G7,"#N/A")</f>
        <v>#N/A</v>
      </c>
      <c r="F7" s="428"/>
      <c r="G7" s="428" t="e">
        <f>VLOOKUP(F7,MS_Section1_Criteria_Lookup,2,FALSE)</f>
        <v>#N/A</v>
      </c>
      <c r="H7" s="128"/>
      <c r="I7" s="128"/>
    </row>
    <row r="8" spans="1:9" hidden="1" x14ac:dyDescent="0.4">
      <c r="D8" s="325" t="s">
        <v>492</v>
      </c>
      <c r="E8" s="41">
        <f>SUMIF(M4_Maturity_Tested,"&lt;&gt;#N/A")</f>
        <v>0</v>
      </c>
      <c r="H8" s="314"/>
      <c r="I8" s="314"/>
    </row>
    <row r="9" spans="1:9" hidden="1" x14ac:dyDescent="0.4">
      <c r="D9" s="43" t="s">
        <v>280</v>
      </c>
      <c r="E9" s="41">
        <f>COUNT(M4_Maturity_Tested)</f>
        <v>0</v>
      </c>
      <c r="H9" s="315"/>
      <c r="I9" s="315"/>
    </row>
    <row r="10" spans="1:9" hidden="1" x14ac:dyDescent="0.4">
      <c r="D10" s="325" t="s">
        <v>281</v>
      </c>
      <c r="E10" s="41" t="str">
        <f>IFERROR(E8/E9,"N/A")</f>
        <v>N/A</v>
      </c>
      <c r="F10" s="144"/>
      <c r="H10" s="315"/>
      <c r="I10" s="315"/>
    </row>
    <row r="11" spans="1:9" hidden="1" x14ac:dyDescent="0.4">
      <c r="D11" s="325" t="s">
        <v>282</v>
      </c>
      <c r="E11" s="41" t="str">
        <f>IF(E13&gt;100,"N/A",E13)</f>
        <v>N/A</v>
      </c>
      <c r="F11" s="144"/>
      <c r="H11" s="315"/>
      <c r="I11" s="315"/>
    </row>
    <row r="12" spans="1:9" hidden="1" x14ac:dyDescent="0.4">
      <c r="D12" s="325" t="s">
        <v>283</v>
      </c>
      <c r="E12" s="41" t="str">
        <f>IF(OR(E14&gt;100,E14=0),"N/A",E14)</f>
        <v>N/A</v>
      </c>
      <c r="F12" s="144"/>
      <c r="H12" s="315"/>
      <c r="I12" s="315"/>
    </row>
    <row r="13" spans="1:9" hidden="1" x14ac:dyDescent="0.4">
      <c r="D13" s="43" t="s">
        <v>284</v>
      </c>
      <c r="E13" s="41" cm="1">
        <f t="array" ref="E13">MIN(IF(ISNA(M4_Maturity_Tested),10000000000,M4_Maturity_Tested))</f>
        <v>10000000000</v>
      </c>
      <c r="H13" s="315"/>
      <c r="I13" s="315"/>
    </row>
    <row r="14" spans="1:9" hidden="1" x14ac:dyDescent="0.4">
      <c r="D14" s="43" t="s">
        <v>285</v>
      </c>
      <c r="E14" s="41" cm="1">
        <f t="array" ref="E14">MAX(IF(NOT(ISNA(M4_Maturity_Tested)),M4_Maturity_Tested,0))</f>
        <v>0</v>
      </c>
      <c r="H14" s="315"/>
      <c r="I14" s="315"/>
    </row>
    <row r="15" spans="1:9" hidden="1" x14ac:dyDescent="0.4">
      <c r="D15" s="320" t="s">
        <v>502</v>
      </c>
      <c r="E15" s="41">
        <f>COUNTIF(M4_Maturity_Tested,1)</f>
        <v>0</v>
      </c>
      <c r="H15" s="315"/>
      <c r="I15" s="315"/>
    </row>
    <row r="16" spans="1:9" hidden="1" x14ac:dyDescent="0.4">
      <c r="D16" s="320" t="s">
        <v>503</v>
      </c>
      <c r="E16" s="41">
        <f>COUNTIF(M4_Maturity_Tested,2)</f>
        <v>0</v>
      </c>
      <c r="H16" s="315"/>
      <c r="I16" s="315"/>
    </row>
    <row r="17" spans="1:9" hidden="1" x14ac:dyDescent="0.4">
      <c r="D17" s="320" t="s">
        <v>504</v>
      </c>
      <c r="E17" s="41">
        <f>COUNTIF(M4_Maturity_Tested,3)</f>
        <v>0</v>
      </c>
      <c r="H17" s="313"/>
      <c r="I17" s="313"/>
    </row>
    <row r="18" spans="1:9" s="11" customFormat="1" x14ac:dyDescent="0.4">
      <c r="A18" s="713" t="s">
        <v>10</v>
      </c>
      <c r="B18" s="714"/>
      <c r="C18" s="715"/>
      <c r="D18" s="715"/>
      <c r="E18" s="715"/>
      <c r="F18" s="710"/>
      <c r="G18" s="710"/>
      <c r="H18" s="720"/>
      <c r="I18" s="721"/>
    </row>
    <row r="19" spans="1:9" s="129" customFormat="1" ht="30" customHeight="1" x14ac:dyDescent="0.4">
      <c r="A19" s="53" t="s">
        <v>21</v>
      </c>
      <c r="B19" s="54" t="s">
        <v>19</v>
      </c>
      <c r="C19" s="239" t="s">
        <v>286</v>
      </c>
      <c r="D19" s="54" t="s">
        <v>361</v>
      </c>
      <c r="E19" s="249" t="s">
        <v>491</v>
      </c>
      <c r="F19" s="54" t="s">
        <v>483</v>
      </c>
      <c r="G19" s="54" t="s">
        <v>484</v>
      </c>
      <c r="H19" s="55" t="s">
        <v>459</v>
      </c>
      <c r="I19" s="59" t="s">
        <v>460</v>
      </c>
    </row>
    <row r="20" spans="1:9" ht="154.5" customHeight="1" x14ac:dyDescent="0.4">
      <c r="A20" s="40" t="s">
        <v>158</v>
      </c>
      <c r="B20" s="63" t="s">
        <v>533</v>
      </c>
      <c r="C20" s="241">
        <v>1</v>
      </c>
      <c r="D20" s="143" t="s">
        <v>404</v>
      </c>
      <c r="E20" s="326" t="e">
        <f>IF($D20="Included        (in whole or in part)",$G20,"#N/A")</f>
        <v>#N/A</v>
      </c>
      <c r="F20" s="428"/>
      <c r="G20" s="428" t="e">
        <f>VLOOKUP(F20,MS_Section1_Criteria_Lookup,2,FALSE)</f>
        <v>#N/A</v>
      </c>
      <c r="H20" s="128"/>
      <c r="I20" s="128"/>
    </row>
    <row r="21" spans="1:9" ht="218.6" x14ac:dyDescent="0.4">
      <c r="A21" s="40" t="s">
        <v>159</v>
      </c>
      <c r="B21" s="63" t="s">
        <v>86</v>
      </c>
      <c r="C21" s="241">
        <v>1</v>
      </c>
      <c r="D21" s="143" t="s">
        <v>404</v>
      </c>
      <c r="E21" s="326" t="e">
        <f>IF($D21="Included        (in whole or in part)",$G21,"#N/A")</f>
        <v>#N/A</v>
      </c>
      <c r="F21" s="428"/>
      <c r="G21" s="428" t="e">
        <f>VLOOKUP(F21,MS_Section1_Criteria_Lookup,2,FALSE)</f>
        <v>#N/A</v>
      </c>
      <c r="H21" s="128"/>
      <c r="I21" s="128"/>
    </row>
    <row r="22" spans="1:9" ht="67.5" customHeight="1" x14ac:dyDescent="0.4">
      <c r="A22" s="40" t="s">
        <v>160</v>
      </c>
      <c r="B22" s="63" t="s">
        <v>87</v>
      </c>
      <c r="C22" s="241">
        <v>1</v>
      </c>
      <c r="D22" s="143" t="s">
        <v>404</v>
      </c>
      <c r="E22" s="326" t="e">
        <f>IF($D22="Included        (in whole or in part)",$G22,"#N/A")</f>
        <v>#N/A</v>
      </c>
      <c r="F22" s="428"/>
      <c r="G22" s="428" t="e">
        <f>VLOOKUP(F22,MS_Section1_Criteria_Lookup,2,FALSE)</f>
        <v>#N/A</v>
      </c>
      <c r="H22" s="128"/>
      <c r="I22" s="128"/>
    </row>
    <row r="23" spans="1:9" ht="140.25" customHeight="1" x14ac:dyDescent="0.4">
      <c r="A23" s="40" t="s">
        <v>161</v>
      </c>
      <c r="B23" s="63" t="s">
        <v>88</v>
      </c>
      <c r="C23" s="241">
        <v>1</v>
      </c>
      <c r="D23" s="143" t="s">
        <v>404</v>
      </c>
      <c r="E23" s="326" t="e">
        <f>IF($D23="Included        (in whole or in part)",$G23,"#N/A")</f>
        <v>#N/A</v>
      </c>
      <c r="F23" s="428"/>
      <c r="G23" s="428" t="e">
        <f>VLOOKUP(F23,MS_Section1_Criteria_Lookup,2,FALSE)</f>
        <v>#N/A</v>
      </c>
      <c r="H23" s="128"/>
      <c r="I23" s="128"/>
    </row>
    <row r="24" spans="1:9" hidden="1" x14ac:dyDescent="0.4">
      <c r="D24" s="325" t="s">
        <v>492</v>
      </c>
      <c r="E24" s="41">
        <f>SUMIF(M5_Maturity_Tested,"&lt;&gt;#N/A")</f>
        <v>0</v>
      </c>
      <c r="H24" s="314"/>
      <c r="I24" s="314"/>
    </row>
    <row r="25" spans="1:9" hidden="1" x14ac:dyDescent="0.4">
      <c r="D25" s="43" t="s">
        <v>280</v>
      </c>
      <c r="E25" s="41">
        <f>COUNT(M5_Maturity_Tested)</f>
        <v>0</v>
      </c>
      <c r="H25" s="315"/>
      <c r="I25" s="315"/>
    </row>
    <row r="26" spans="1:9" hidden="1" x14ac:dyDescent="0.4">
      <c r="D26" s="325" t="s">
        <v>281</v>
      </c>
      <c r="E26" s="41" t="str">
        <f>IFERROR(E24/E25,"N/A")</f>
        <v>N/A</v>
      </c>
      <c r="F26" s="144"/>
      <c r="H26" s="315"/>
      <c r="I26" s="315"/>
    </row>
    <row r="27" spans="1:9" hidden="1" x14ac:dyDescent="0.4">
      <c r="D27" s="325" t="s">
        <v>282</v>
      </c>
      <c r="E27" s="41" t="str">
        <f>IF(E29&gt;100,"N/A",E29)</f>
        <v>N/A</v>
      </c>
      <c r="F27" s="144"/>
      <c r="H27" s="315"/>
      <c r="I27" s="315"/>
    </row>
    <row r="28" spans="1:9" hidden="1" x14ac:dyDescent="0.4">
      <c r="D28" s="325" t="s">
        <v>283</v>
      </c>
      <c r="E28" s="41" t="str">
        <f>IF(OR(E30&gt;100,E30=0),"N/A",E30)</f>
        <v>N/A</v>
      </c>
      <c r="F28" s="144"/>
      <c r="H28" s="315"/>
      <c r="I28" s="315"/>
    </row>
    <row r="29" spans="1:9" hidden="1" x14ac:dyDescent="0.4">
      <c r="D29" s="43" t="s">
        <v>284</v>
      </c>
      <c r="E29" s="41" cm="1">
        <f t="array" ref="E29">MIN(IF(ISNA(M5_Maturity_Tested),10000000000,M5_Maturity_Tested))</f>
        <v>10000000000</v>
      </c>
      <c r="H29" s="315"/>
      <c r="I29" s="315"/>
    </row>
    <row r="30" spans="1:9" hidden="1" x14ac:dyDescent="0.4">
      <c r="D30" s="43" t="s">
        <v>285</v>
      </c>
      <c r="E30" s="41" cm="1">
        <f t="array" ref="E30">MAX(IF(NOT(ISNA(M5_Maturity_Tested)),M5_Maturity_Tested,0))</f>
        <v>0</v>
      </c>
      <c r="H30" s="315"/>
      <c r="I30" s="315"/>
    </row>
    <row r="31" spans="1:9" hidden="1" x14ac:dyDescent="0.4">
      <c r="D31" s="320" t="s">
        <v>502</v>
      </c>
      <c r="E31" s="41">
        <f>COUNTIF(M5_Maturity_Tested,1)</f>
        <v>0</v>
      </c>
      <c r="H31" s="315"/>
      <c r="I31" s="315"/>
    </row>
    <row r="32" spans="1:9" hidden="1" x14ac:dyDescent="0.4">
      <c r="D32" s="320" t="s">
        <v>503</v>
      </c>
      <c r="E32" s="41">
        <f>COUNTIF(M5_Maturity_Tested,2)</f>
        <v>0</v>
      </c>
      <c r="H32" s="315"/>
      <c r="I32" s="315"/>
    </row>
    <row r="33" spans="1:9" hidden="1" x14ac:dyDescent="0.4">
      <c r="D33" s="320" t="s">
        <v>504</v>
      </c>
      <c r="E33" s="41">
        <f>COUNTIF(M5_Maturity_Tested,3)</f>
        <v>0</v>
      </c>
      <c r="H33" s="313"/>
      <c r="I33" s="313"/>
    </row>
    <row r="34" spans="1:9" s="11" customFormat="1" x14ac:dyDescent="0.4">
      <c r="A34" s="713" t="s">
        <v>11</v>
      </c>
      <c r="B34" s="714"/>
      <c r="C34" s="715"/>
      <c r="D34" s="715"/>
      <c r="E34" s="715"/>
      <c r="F34" s="710"/>
      <c r="G34" s="710"/>
      <c r="H34" s="720"/>
      <c r="I34" s="721"/>
    </row>
    <row r="35" spans="1:9" s="129" customFormat="1" ht="30" customHeight="1" x14ac:dyDescent="0.4">
      <c r="A35" s="53" t="s">
        <v>21</v>
      </c>
      <c r="B35" s="54" t="s">
        <v>19</v>
      </c>
      <c r="C35" s="242" t="s">
        <v>286</v>
      </c>
      <c r="D35" s="54" t="s">
        <v>361</v>
      </c>
      <c r="E35" s="249" t="s">
        <v>491</v>
      </c>
      <c r="F35" s="54" t="s">
        <v>483</v>
      </c>
      <c r="G35" s="54" t="s">
        <v>484</v>
      </c>
      <c r="H35" s="55" t="s">
        <v>459</v>
      </c>
      <c r="I35" s="59" t="s">
        <v>460</v>
      </c>
    </row>
    <row r="36" spans="1:9" ht="276.75" customHeight="1" x14ac:dyDescent="0.4">
      <c r="A36" s="40" t="s">
        <v>162</v>
      </c>
      <c r="B36" s="63" t="s">
        <v>89</v>
      </c>
      <c r="C36" s="241">
        <v>1</v>
      </c>
      <c r="D36" s="143" t="s">
        <v>404</v>
      </c>
      <c r="E36" s="326" t="e">
        <f>IF($D36="Included        (in whole or in part)",$G36,"#N/A")</f>
        <v>#N/A</v>
      </c>
      <c r="F36" s="428"/>
      <c r="G36" s="428" t="e">
        <f>VLOOKUP(F36,MS_Section1_Criteria_Lookup,2,FALSE)</f>
        <v>#N/A</v>
      </c>
      <c r="H36" s="128"/>
      <c r="I36" s="128"/>
    </row>
    <row r="37" spans="1:9" ht="126.75" customHeight="1" x14ac:dyDescent="0.4">
      <c r="A37" s="40" t="s">
        <v>163</v>
      </c>
      <c r="B37" s="63" t="s">
        <v>419</v>
      </c>
      <c r="C37" s="241">
        <v>1</v>
      </c>
      <c r="D37" s="143" t="s">
        <v>404</v>
      </c>
      <c r="E37" s="326" t="e">
        <f>IF($D37="Included        (in whole or in part)",$G37,"#N/A")</f>
        <v>#N/A</v>
      </c>
      <c r="F37" s="428"/>
      <c r="G37" s="428" t="e">
        <f>VLOOKUP(F37,MS_Section1_Criteria_Lookup,2,FALSE)</f>
        <v>#N/A</v>
      </c>
      <c r="H37" s="128"/>
      <c r="I37" s="128"/>
    </row>
    <row r="38" spans="1:9" ht="82.5" customHeight="1" x14ac:dyDescent="0.4">
      <c r="A38" s="40" t="s">
        <v>164</v>
      </c>
      <c r="B38" s="63" t="s">
        <v>90</v>
      </c>
      <c r="C38" s="241">
        <v>1</v>
      </c>
      <c r="D38" s="143" t="s">
        <v>404</v>
      </c>
      <c r="E38" s="326" t="e">
        <f>IF($D38="Included        (in whole or in part)",$G38,"#N/A")</f>
        <v>#N/A</v>
      </c>
      <c r="F38" s="428"/>
      <c r="G38" s="428" t="e">
        <f>VLOOKUP(F38,MS_Section1_Criteria_Lookup,2,FALSE)</f>
        <v>#N/A</v>
      </c>
      <c r="H38" s="128"/>
      <c r="I38" s="128"/>
    </row>
    <row r="39" spans="1:9" ht="265.5" customHeight="1" x14ac:dyDescent="0.4">
      <c r="A39" s="40" t="s">
        <v>165</v>
      </c>
      <c r="B39" s="63" t="s">
        <v>91</v>
      </c>
      <c r="C39" s="241">
        <v>1</v>
      </c>
      <c r="D39" s="143" t="s">
        <v>404</v>
      </c>
      <c r="E39" s="326" t="e">
        <f>IF($D39="Included        (in whole or in part)",$G39,"#N/A")</f>
        <v>#N/A</v>
      </c>
      <c r="F39" s="428"/>
      <c r="G39" s="428" t="e">
        <f>VLOOKUP(F39,MS_Section1_Criteria_Lookup,2,FALSE)</f>
        <v>#N/A</v>
      </c>
      <c r="H39" s="128"/>
      <c r="I39" s="128"/>
    </row>
    <row r="40" spans="1:9" ht="16.5" hidden="1" customHeight="1" x14ac:dyDescent="0.4">
      <c r="D40" s="320" t="s">
        <v>492</v>
      </c>
      <c r="E40" s="41">
        <f>SUMIF(M6_Maturity_Tested,"&lt;&gt;#N/A")</f>
        <v>0</v>
      </c>
    </row>
    <row r="41" spans="1:9" ht="16.5" hidden="1" customHeight="1" x14ac:dyDescent="0.4">
      <c r="D41" s="321" t="s">
        <v>280</v>
      </c>
      <c r="E41" s="41">
        <f>COUNT(M6_Maturity_Tested)</f>
        <v>0</v>
      </c>
    </row>
    <row r="42" spans="1:9" ht="16.5" hidden="1" customHeight="1" x14ac:dyDescent="0.4">
      <c r="D42" s="320" t="s">
        <v>281</v>
      </c>
      <c r="E42" s="41" t="str">
        <f>IFERROR(E40/E41,"N/A")</f>
        <v>N/A</v>
      </c>
      <c r="F42" s="144"/>
    </row>
    <row r="43" spans="1:9" ht="16.5" hidden="1" customHeight="1" x14ac:dyDescent="0.4">
      <c r="D43" s="320" t="s">
        <v>282</v>
      </c>
      <c r="E43" s="41" t="str">
        <f>IF(E45&gt;100,"N/A",E45)</f>
        <v>N/A</v>
      </c>
      <c r="F43" s="144"/>
    </row>
    <row r="44" spans="1:9" ht="16.5" hidden="1" customHeight="1" x14ac:dyDescent="0.4">
      <c r="D44" s="320" t="s">
        <v>283</v>
      </c>
      <c r="E44" s="41" t="str">
        <f>IF(OR(E46&gt;100,E46=0),"N/A",E46)</f>
        <v>N/A</v>
      </c>
      <c r="F44" s="144"/>
    </row>
    <row r="45" spans="1:9" ht="16.5" hidden="1" customHeight="1" x14ac:dyDescent="0.4">
      <c r="D45" s="43" t="s">
        <v>284</v>
      </c>
      <c r="E45" s="41" cm="1">
        <f t="array" ref="E45">MIN(IF(ISNA(M6_Maturity_Tested),10000000000,M6_Maturity_Tested))</f>
        <v>10000000000</v>
      </c>
    </row>
    <row r="46" spans="1:9" ht="16.5" hidden="1" customHeight="1" x14ac:dyDescent="0.4">
      <c r="D46" s="43" t="s">
        <v>285</v>
      </c>
      <c r="E46" s="41" cm="1">
        <f t="array" ref="E46">MAX(IF(NOT(ISNA(M6_Maturity_Tested)),M6_Maturity_Tested,0))</f>
        <v>0</v>
      </c>
    </row>
    <row r="47" spans="1:9" ht="16.5" hidden="1" customHeight="1" x14ac:dyDescent="0.4">
      <c r="D47" s="320" t="s">
        <v>502</v>
      </c>
      <c r="E47" s="41">
        <f>COUNTIF(M6_Maturity_Tested,1)</f>
        <v>0</v>
      </c>
    </row>
    <row r="48" spans="1:9" ht="16.5" hidden="1" customHeight="1" x14ac:dyDescent="0.4">
      <c r="D48" s="320" t="s">
        <v>503</v>
      </c>
      <c r="E48" s="41">
        <f>COUNTIF(M6_Maturity_Tested,2)</f>
        <v>0</v>
      </c>
    </row>
    <row r="49" spans="1:9" ht="16.5" hidden="1" customHeight="1" x14ac:dyDescent="0.4">
      <c r="D49" s="320" t="s">
        <v>504</v>
      </c>
      <c r="E49" s="41">
        <f>COUNTIF(M6_Maturity_Tested,3)</f>
        <v>0</v>
      </c>
    </row>
    <row r="50" spans="1:9" x14ac:dyDescent="0.4">
      <c r="A50" s="7"/>
      <c r="B50" s="9"/>
      <c r="C50" s="7"/>
      <c r="D50" s="7"/>
      <c r="E50" s="8"/>
      <c r="F50" s="8"/>
      <c r="G50" s="8"/>
      <c r="H50" s="10"/>
      <c r="I50" s="10"/>
    </row>
    <row r="51" spans="1:9" s="16" customFormat="1" x14ac:dyDescent="0.4">
      <c r="A51" s="15"/>
      <c r="B51" s="19" t="s">
        <v>185</v>
      </c>
      <c r="C51" s="15"/>
      <c r="D51" s="15"/>
      <c r="H51" s="140"/>
      <c r="I51" s="220"/>
    </row>
    <row r="52" spans="1:9" s="16" customFormat="1" x14ac:dyDescent="0.4">
      <c r="A52" s="15"/>
      <c r="B52" s="20" t="s">
        <v>186</v>
      </c>
      <c r="C52" s="15"/>
      <c r="D52" s="15"/>
      <c r="H52" s="140"/>
      <c r="I52" s="220"/>
    </row>
    <row r="53" spans="1:9" s="16" customFormat="1" x14ac:dyDescent="0.4">
      <c r="A53" s="15"/>
      <c r="B53" s="20" t="s">
        <v>187</v>
      </c>
      <c r="C53" s="15"/>
      <c r="D53" s="15"/>
      <c r="H53" s="140"/>
      <c r="I53" s="220"/>
    </row>
    <row r="54" spans="1:9" s="16" customFormat="1" x14ac:dyDescent="0.4">
      <c r="A54" s="15"/>
      <c r="B54" s="20" t="s">
        <v>188</v>
      </c>
      <c r="C54" s="15"/>
      <c r="D54" s="15"/>
      <c r="H54" s="140"/>
      <c r="I54" s="220"/>
    </row>
    <row r="55" spans="1:9" s="16" customFormat="1" x14ac:dyDescent="0.4">
      <c r="A55" s="15"/>
      <c r="B55" s="20" t="s">
        <v>189</v>
      </c>
      <c r="C55" s="15"/>
      <c r="D55" s="15"/>
      <c r="H55" s="140"/>
      <c r="I55" s="220"/>
    </row>
    <row r="56" spans="1:9" s="16" customFormat="1" x14ac:dyDescent="0.4">
      <c r="A56" s="15"/>
      <c r="B56" s="20" t="s">
        <v>190</v>
      </c>
      <c r="C56" s="15"/>
      <c r="D56" s="15"/>
      <c r="H56" s="140"/>
      <c r="I56" s="220"/>
    </row>
    <row r="57" spans="1:9" s="16" customFormat="1" x14ac:dyDescent="0.4">
      <c r="A57" s="15"/>
      <c r="B57" s="20" t="s">
        <v>191</v>
      </c>
      <c r="C57" s="15"/>
      <c r="D57" s="15"/>
      <c r="H57" s="140"/>
      <c r="I57" s="220"/>
    </row>
    <row r="58" spans="1:9" s="16" customFormat="1" x14ac:dyDescent="0.4">
      <c r="A58" s="15"/>
      <c r="B58" s="20" t="s">
        <v>192</v>
      </c>
      <c r="C58" s="15"/>
      <c r="D58" s="15"/>
      <c r="H58" s="140"/>
      <c r="I58" s="220"/>
    </row>
    <row r="59" spans="1:9" s="16" customFormat="1" x14ac:dyDescent="0.4">
      <c r="A59" s="15"/>
      <c r="B59" s="20" t="s">
        <v>193</v>
      </c>
      <c r="C59" s="15"/>
      <c r="D59" s="15"/>
      <c r="H59" s="140"/>
      <c r="I59" s="220"/>
    </row>
    <row r="60" spans="1:9" s="16" customFormat="1" x14ac:dyDescent="0.4">
      <c r="A60" s="15"/>
      <c r="B60" s="20" t="s">
        <v>194</v>
      </c>
      <c r="C60" s="15"/>
      <c r="D60" s="15"/>
      <c r="H60" s="140"/>
      <c r="I60" s="220"/>
    </row>
    <row r="61" spans="1:9" s="16" customFormat="1" x14ac:dyDescent="0.4">
      <c r="A61" s="15"/>
      <c r="B61" s="20" t="s">
        <v>195</v>
      </c>
      <c r="C61" s="15"/>
      <c r="D61" s="15"/>
      <c r="H61" s="140"/>
      <c r="I61" s="220"/>
    </row>
    <row r="62" spans="1:9" s="16" customFormat="1" x14ac:dyDescent="0.4">
      <c r="A62" s="15"/>
      <c r="B62" s="20" t="s">
        <v>196</v>
      </c>
      <c r="C62" s="15"/>
      <c r="D62" s="15"/>
      <c r="H62" s="140"/>
      <c r="I62" s="220"/>
    </row>
    <row r="63" spans="1:9" s="16" customFormat="1" x14ac:dyDescent="0.4">
      <c r="A63" s="15"/>
      <c r="B63" s="25"/>
      <c r="C63" s="15"/>
      <c r="D63" s="15"/>
      <c r="H63" s="140"/>
      <c r="I63" s="220"/>
    </row>
    <row r="64" spans="1:9" s="16" customFormat="1" x14ac:dyDescent="0.4">
      <c r="A64" s="15"/>
      <c r="B64" s="25"/>
      <c r="C64" s="15"/>
      <c r="D64" s="15"/>
      <c r="H64" s="140"/>
      <c r="I64" s="220"/>
    </row>
    <row r="65" spans="1:9" s="16" customFormat="1" x14ac:dyDescent="0.4">
      <c r="A65" s="15"/>
      <c r="B65" s="416" t="s">
        <v>501</v>
      </c>
      <c r="C65" s="20"/>
      <c r="D65" s="17"/>
      <c r="H65" s="140"/>
      <c r="I65" s="220"/>
    </row>
    <row r="66" spans="1:9" s="16" customFormat="1" ht="40" customHeight="1" x14ac:dyDescent="0.4">
      <c r="A66" s="15"/>
      <c r="B66" s="490" t="str">
        <f>'Lookups &amp; Changes'!$B$105</f>
        <v>Immature (1)</v>
      </c>
      <c r="C66" s="15"/>
      <c r="D66" s="824" t="str">
        <f>'Lookups &amp; Changes'!$D$105</f>
        <v>Elements demonstrating fulfilment of this Management Systems criterion are poorly developed and/or implemented, resulting in inadequate outcomes. (Non-Conforming — Substantial improvements needed)</v>
      </c>
      <c r="E66" s="825"/>
      <c r="F66" s="825"/>
      <c r="G66" s="825"/>
      <c r="H66" s="825"/>
      <c r="I66" s="893"/>
    </row>
    <row r="67" spans="1:9" s="16" customFormat="1" ht="40" customHeight="1" x14ac:dyDescent="0.4">
      <c r="A67" s="15"/>
      <c r="B67" s="490" t="str">
        <f>'Lookups &amp; Changes'!$B$106</f>
        <v>Developing (2)</v>
      </c>
      <c r="C67" s="15"/>
      <c r="D67" s="837" t="str">
        <f>'Lookups &amp; Changes'!$D$106</f>
        <v xml:space="preserve">Elements demonstrating fulfilment of this Management Systems criterion are partially developed and/or implemented, resulting in sporadic or inconsistent outcomes. (Non-Conforming - Continuing improvements needed) </v>
      </c>
      <c r="E67" s="852"/>
      <c r="F67" s="852"/>
      <c r="G67" s="852"/>
      <c r="H67" s="852"/>
      <c r="I67" s="894"/>
    </row>
    <row r="68" spans="1:9" s="16" customFormat="1" ht="40" customHeight="1" x14ac:dyDescent="0.4">
      <c r="A68" s="15"/>
      <c r="B68" s="490" t="str">
        <f>'Lookups &amp; Changes'!$B$107</f>
        <v>Maturing (3)</v>
      </c>
      <c r="C68" s="15"/>
      <c r="D68" s="837" t="str">
        <f>'Lookups &amp; Changes'!$D$107</f>
        <v>Elements demonstrating fulfilment of this Management Systems criterion are substantially developed and implemented, resulting in satisfactory outcomes. (Conforming — Continuing improvements possible)</v>
      </c>
      <c r="E68" s="852"/>
      <c r="F68" s="852"/>
      <c r="G68" s="852"/>
      <c r="H68" s="852"/>
      <c r="I68" s="894"/>
    </row>
    <row r="69" spans="1:9" s="16" customFormat="1" ht="40" customHeight="1" x14ac:dyDescent="0.4">
      <c r="A69" s="15"/>
      <c r="B69" s="490" t="str">
        <f>'Lookups &amp; Changes'!$B$108</f>
        <v>Mature (4)</v>
      </c>
      <c r="C69" s="15"/>
      <c r="D69" s="837" t="str">
        <f>'Lookups &amp; Changes'!$D$108</f>
        <v>Elements demonstrating fulfilment of this Management Systems criterion are well developed and implemented, resulting in good outcomes. (Fully Conforming —improvements optional)</v>
      </c>
      <c r="E69" s="852"/>
      <c r="F69" s="852"/>
      <c r="G69" s="852"/>
      <c r="H69" s="852"/>
      <c r="I69" s="894"/>
    </row>
    <row r="70" spans="1:9" s="16" customFormat="1" ht="40" customHeight="1" x14ac:dyDescent="0.4">
      <c r="A70" s="15"/>
      <c r="B70" s="490" t="str">
        <f>'Lookups &amp; Changes'!$B$109</f>
        <v>Exceeding (5)</v>
      </c>
      <c r="C70" s="15"/>
      <c r="D70" s="853" t="str">
        <f>'Lookups &amp; Changes'!$D$109</f>
        <v>Elements demonstrating fulfilment of this Management Systems criterion are developed and implemented to exceed (Level 4) expectations, universally demonstrating exceptional outcomes for personnel.</v>
      </c>
      <c r="E70" s="854"/>
      <c r="F70" s="854"/>
      <c r="G70" s="854"/>
      <c r="H70" s="854"/>
      <c r="I70" s="890"/>
    </row>
    <row r="71" spans="1:9" s="16" customFormat="1" x14ac:dyDescent="0.4">
      <c r="A71" s="15"/>
      <c r="B71" s="25"/>
      <c r="C71" s="15"/>
      <c r="D71" s="15"/>
      <c r="H71" s="140"/>
      <c r="I71" s="220"/>
    </row>
    <row r="72" spans="1:9" s="16" customFormat="1" x14ac:dyDescent="0.4">
      <c r="A72" s="423"/>
      <c r="B72" s="424"/>
      <c r="C72" s="423"/>
      <c r="D72" s="423"/>
      <c r="E72" s="425"/>
      <c r="F72" s="425"/>
      <c r="G72" s="425"/>
      <c r="H72" s="426"/>
      <c r="I72" s="426"/>
    </row>
  </sheetData>
  <sheetProtection algorithmName="SHA-512" hashValue="mm9zDvS41WqR03AMJkQRoF85F+KghcCF2LwHNqgqXEQ5S1Or0EAqS1qbWJXWHkkpVEK9zI5uC7o0cvzhJF1z0w==" saltValue="x2VUbH+UjEcMoBWwNhcXkw==" spinCount="100000" sheet="1" formatRows="0" insertHyperlinks="0"/>
  <mergeCells count="6">
    <mergeCell ref="F2:I2"/>
    <mergeCell ref="D67:I67"/>
    <mergeCell ref="D68:I68"/>
    <mergeCell ref="D69:I69"/>
    <mergeCell ref="D70:I70"/>
    <mergeCell ref="D66:I66"/>
  </mergeCells>
  <conditionalFormatting sqref="D4:D7">
    <cfRule type="expression" dxfId="326" priority="53">
      <formula>D4="Not Reviewed"</formula>
    </cfRule>
    <cfRule type="notContainsBlanks" dxfId="325" priority="54">
      <formula>LEN(TRIM(D4))&gt;0</formula>
    </cfRule>
  </conditionalFormatting>
  <conditionalFormatting sqref="D20:D23">
    <cfRule type="expression" dxfId="324" priority="51">
      <formula>D20="Not Reviewed"</formula>
    </cfRule>
    <cfRule type="notContainsBlanks" dxfId="323" priority="52">
      <formula>LEN(TRIM(D20))&gt;0</formula>
    </cfRule>
  </conditionalFormatting>
  <conditionalFormatting sqref="D36:D39">
    <cfRule type="expression" dxfId="322" priority="49">
      <formula>D36="Not Reviewed"</formula>
    </cfRule>
    <cfRule type="notContainsBlanks" dxfId="321" priority="50">
      <formula>LEN(TRIM(D36))&gt;0</formula>
    </cfRule>
  </conditionalFormatting>
  <conditionalFormatting sqref="F5:F7">
    <cfRule type="expression" dxfId="320" priority="19">
      <formula>$F5="Maturing (3)"</formula>
    </cfRule>
    <cfRule type="expression" dxfId="319" priority="20">
      <formula>$F5="Developing (2)"</formula>
    </cfRule>
    <cfRule type="expression" dxfId="318" priority="21">
      <formula>$F5="Immature (1)"</formula>
    </cfRule>
  </conditionalFormatting>
  <conditionalFormatting sqref="F4:I7">
    <cfRule type="expression" dxfId="317" priority="15">
      <formula>$F4="Maturing (3)"</formula>
    </cfRule>
    <cfRule type="expression" dxfId="316" priority="16">
      <formula>$F4="Developing (2)"</formula>
    </cfRule>
    <cfRule type="expression" dxfId="315" priority="17">
      <formula>$F4="Immature (1)"</formula>
    </cfRule>
    <cfRule type="expression" dxfId="314" priority="18">
      <formula>$F4=""</formula>
    </cfRule>
  </conditionalFormatting>
  <conditionalFormatting sqref="F20:I23">
    <cfRule type="expression" dxfId="313" priority="8">
      <formula>$F20="Maturing (3)"</formula>
    </cfRule>
    <cfRule type="expression" dxfId="312" priority="9">
      <formula>$F20="Developing (2)"</formula>
    </cfRule>
    <cfRule type="expression" dxfId="311" priority="10">
      <formula>$F20="Immature (1)"</formula>
    </cfRule>
    <cfRule type="expression" dxfId="310" priority="11">
      <formula>$F20=""</formula>
    </cfRule>
    <cfRule type="expression" dxfId="309" priority="12">
      <formula>$F20="Maturing (3)"</formula>
    </cfRule>
    <cfRule type="expression" dxfId="308" priority="13">
      <formula>$F20="Developing (2)"</formula>
    </cfRule>
    <cfRule type="expression" dxfId="307" priority="14">
      <formula>$F20="Immature (1)"</formula>
    </cfRule>
  </conditionalFormatting>
  <conditionalFormatting sqref="F36:I39">
    <cfRule type="expression" dxfId="306" priority="1">
      <formula>$F36="Maturing (3)"</formula>
    </cfRule>
    <cfRule type="expression" dxfId="305" priority="2">
      <formula>$F36="Developing (2)"</formula>
    </cfRule>
    <cfRule type="expression" dxfId="304" priority="3">
      <formula>$F36="Immature (1)"</formula>
    </cfRule>
    <cfRule type="expression" dxfId="303" priority="4">
      <formula>$F36=""</formula>
    </cfRule>
    <cfRule type="expression" dxfId="302" priority="5">
      <formula>$F36="Maturing (3)"</formula>
    </cfRule>
    <cfRule type="expression" dxfId="301" priority="6">
      <formula>$F36="Developing (2)"</formula>
    </cfRule>
    <cfRule type="expression" dxfId="300" priority="7">
      <formula>$F36="Immature (1)"</formula>
    </cfRule>
  </conditionalFormatting>
  <conditionalFormatting sqref="H4:I7">
    <cfRule type="expression" dxfId="299" priority="34">
      <formula>$F4="Maturing (3)"</formula>
    </cfRule>
    <cfRule type="expression" dxfId="298" priority="35">
      <formula>$F4="Developing (2)"</formula>
    </cfRule>
    <cfRule type="expression" dxfId="297" priority="36">
      <formula>$F4="Immature (1)"</formula>
    </cfRule>
  </conditionalFormatting>
  <dataValidations count="3">
    <dataValidation type="list" allowBlank="1" showInputMessage="1" showErrorMessage="1" sqref="D20:D23 D4:D7 D36:D39" xr:uid="{00000000-0002-0000-0900-000000000000}">
      <formula1>Included_or_Not_MS_and_Overarching_Range</formula1>
    </dataValidation>
    <dataValidation type="list" allowBlank="1" showInputMessage="1" showErrorMessage="1" sqref="C20:C23 C36:C39 C4:C7" xr:uid="{00000000-0002-0000-0900-000001000000}">
      <formula1>Weight_Range</formula1>
    </dataValidation>
    <dataValidation type="list" allowBlank="1" showInputMessage="1" showErrorMessage="1" sqref="F4:F7 F20:F23 F36:F39" xr:uid="{D1FA28FC-70FE-4659-A8D6-C22FEFF2928E}">
      <formula1>MS_Section1_Criteria_Level</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sheetPr>
  <dimension ref="A1:J91"/>
  <sheetViews>
    <sheetView showGridLines="0" showRowColHeaders="0" zoomScaleNormal="100" workbookViewId="0">
      <pane ySplit="1" topLeftCell="A2"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2.69140625" style="2" hidden="1" customWidth="1"/>
    <col min="4" max="4" width="15.53515625" customWidth="1"/>
    <col min="5" max="5" width="15.53515625" hidden="1" customWidth="1"/>
    <col min="6" max="6" width="15.53515625" customWidth="1"/>
    <col min="7" max="7" width="9.15234375" hidden="1" customWidth="1"/>
    <col min="8" max="9" width="62.53515625" style="24" customWidth="1"/>
  </cols>
  <sheetData>
    <row r="1" spans="1:10" s="11" customFormat="1" x14ac:dyDescent="0.4">
      <c r="A1" s="691" t="s">
        <v>559</v>
      </c>
      <c r="B1" s="725"/>
      <c r="C1" s="707"/>
      <c r="D1" s="726"/>
      <c r="E1" s="726"/>
      <c r="F1" s="726"/>
      <c r="G1" s="726"/>
      <c r="H1" s="727"/>
      <c r="I1" s="728"/>
    </row>
    <row r="2" spans="1:10" s="11" customFormat="1" x14ac:dyDescent="0.4">
      <c r="A2" s="713" t="s">
        <v>92</v>
      </c>
      <c r="B2" s="714"/>
      <c r="C2" s="715"/>
      <c r="D2" s="710"/>
      <c r="E2" s="710"/>
      <c r="F2" s="895"/>
      <c r="G2" s="895"/>
      <c r="H2" s="895"/>
      <c r="I2" s="896"/>
    </row>
    <row r="3" spans="1:10" s="4" customFormat="1" ht="47.25" customHeight="1" x14ac:dyDescent="0.4">
      <c r="A3" s="53" t="s">
        <v>21</v>
      </c>
      <c r="B3" s="54" t="s">
        <v>19</v>
      </c>
      <c r="C3" s="239" t="s">
        <v>286</v>
      </c>
      <c r="D3" s="54" t="s">
        <v>361</v>
      </c>
      <c r="E3" s="249" t="s">
        <v>491</v>
      </c>
      <c r="F3" s="54" t="s">
        <v>483</v>
      </c>
      <c r="G3" s="54" t="s">
        <v>484</v>
      </c>
      <c r="H3" s="55" t="s">
        <v>459</v>
      </c>
      <c r="I3" s="59" t="s">
        <v>460</v>
      </c>
    </row>
    <row r="4" spans="1:10" ht="58.3" x14ac:dyDescent="0.4">
      <c r="A4" s="40" t="s">
        <v>166</v>
      </c>
      <c r="B4" s="63" t="s">
        <v>93</v>
      </c>
      <c r="C4" s="241">
        <v>1</v>
      </c>
      <c r="D4" s="143" t="s">
        <v>404</v>
      </c>
      <c r="E4" s="329" t="e">
        <f>IF($D4="Included        (in whole or in part)",G4,"#N/A")</f>
        <v>#N/A</v>
      </c>
      <c r="F4" s="428"/>
      <c r="G4" s="428" t="e">
        <f>VLOOKUP(F4,MS_Section1_Criteria_Lookup,2,FALSE)</f>
        <v>#N/A</v>
      </c>
      <c r="H4" s="128" t="s">
        <v>402</v>
      </c>
      <c r="I4" s="128"/>
    </row>
    <row r="5" spans="1:10" ht="189.45" x14ac:dyDescent="0.4">
      <c r="A5" s="40" t="s">
        <v>168</v>
      </c>
      <c r="B5" s="63" t="s">
        <v>420</v>
      </c>
      <c r="C5" s="241">
        <v>1</v>
      </c>
      <c r="D5" s="143" t="s">
        <v>404</v>
      </c>
      <c r="E5" s="329" t="e">
        <f>IF($D5="Included        (in whole or in part)",G5,"#N/A")</f>
        <v>#N/A</v>
      </c>
      <c r="F5" s="428"/>
      <c r="G5" s="428" t="e">
        <f>VLOOKUP(F5,MS_Section1_Criteria_Lookup,2,FALSE)</f>
        <v>#N/A</v>
      </c>
      <c r="H5" s="128"/>
      <c r="I5" s="128"/>
    </row>
    <row r="6" spans="1:10" ht="102" x14ac:dyDescent="0.4">
      <c r="A6" s="40" t="s">
        <v>167</v>
      </c>
      <c r="B6" s="63" t="s">
        <v>94</v>
      </c>
      <c r="C6" s="241">
        <v>1</v>
      </c>
      <c r="D6" s="143" t="s">
        <v>404</v>
      </c>
      <c r="E6" s="329" t="e">
        <f>IF($D6="Included        (in whole or in part)",G6,"#N/A")</f>
        <v>#N/A</v>
      </c>
      <c r="F6" s="428"/>
      <c r="G6" s="428" t="e">
        <f>VLOOKUP(F6,MS_Section1_Criteria_Lookup,2,FALSE)</f>
        <v>#N/A</v>
      </c>
      <c r="H6" s="128"/>
      <c r="I6" s="128"/>
    </row>
    <row r="7" spans="1:10" ht="300.64999999999998" customHeight="1" x14ac:dyDescent="0.4">
      <c r="A7" s="40" t="s">
        <v>169</v>
      </c>
      <c r="B7" s="63" t="s">
        <v>95</v>
      </c>
      <c r="C7" s="241">
        <v>1</v>
      </c>
      <c r="D7" s="143" t="s">
        <v>404</v>
      </c>
      <c r="E7" s="329" t="e">
        <f>IF($D7="Included        (in whole or in part)",G7,"#N/A")</f>
        <v>#N/A</v>
      </c>
      <c r="F7" s="428"/>
      <c r="G7" s="428" t="e">
        <f>VLOOKUP(F7,MS_Section1_Criteria_Lookup,2,FALSE)</f>
        <v>#N/A</v>
      </c>
      <c r="H7" s="128"/>
      <c r="I7" s="128"/>
      <c r="J7" s="641"/>
    </row>
    <row r="8" spans="1:10" ht="87.45" x14ac:dyDescent="0.4">
      <c r="A8" s="40" t="s">
        <v>170</v>
      </c>
      <c r="B8" s="63" t="s">
        <v>96</v>
      </c>
      <c r="C8" s="241">
        <v>1</v>
      </c>
      <c r="D8" s="143" t="s">
        <v>404</v>
      </c>
      <c r="E8" s="329" t="e">
        <f>IF($D8="Included        (in whole or in part)",G8,"#N/A")</f>
        <v>#N/A</v>
      </c>
      <c r="F8" s="428"/>
      <c r="G8" s="428" t="e">
        <f>VLOOKUP(F8,MS_Section1_Criteria_Lookup,2,FALSE)</f>
        <v>#N/A</v>
      </c>
      <c r="H8" s="128"/>
      <c r="I8" s="128"/>
    </row>
    <row r="9" spans="1:10" hidden="1" x14ac:dyDescent="0.4">
      <c r="D9" s="325" t="s">
        <v>492</v>
      </c>
      <c r="E9" s="41">
        <f>SUMIF(M7_Maturity_Tested,"&lt;&gt;#N/A")</f>
        <v>0</v>
      </c>
      <c r="F9" s="623"/>
      <c r="H9" s="317"/>
      <c r="I9" s="317"/>
    </row>
    <row r="10" spans="1:10" hidden="1" x14ac:dyDescent="0.4">
      <c r="D10" s="43" t="s">
        <v>280</v>
      </c>
      <c r="E10" s="41">
        <f>COUNT(M7_Maturity_Tested)</f>
        <v>0</v>
      </c>
      <c r="F10" s="144"/>
      <c r="H10" s="213"/>
      <c r="I10" s="213"/>
    </row>
    <row r="11" spans="1:10" hidden="1" x14ac:dyDescent="0.4">
      <c r="D11" s="325" t="s">
        <v>281</v>
      </c>
      <c r="E11" s="41" t="str">
        <f>IFERROR(E9/E10,"N/A")</f>
        <v>N/A</v>
      </c>
      <c r="F11" s="144"/>
      <c r="H11" s="213"/>
      <c r="I11" s="213"/>
    </row>
    <row r="12" spans="1:10" hidden="1" x14ac:dyDescent="0.4">
      <c r="D12" s="325" t="s">
        <v>282</v>
      </c>
      <c r="E12" s="41" t="str">
        <f>IF(E14&gt;100,"N/A",E14)</f>
        <v>N/A</v>
      </c>
      <c r="F12" s="144"/>
      <c r="H12" s="213"/>
      <c r="I12" s="213"/>
    </row>
    <row r="13" spans="1:10" hidden="1" x14ac:dyDescent="0.4">
      <c r="D13" s="325" t="s">
        <v>283</v>
      </c>
      <c r="E13" s="41" t="str">
        <f>IF(OR(E15&gt;100,E15=0),"N/A",E15)</f>
        <v>N/A</v>
      </c>
      <c r="F13" s="144"/>
      <c r="H13" s="213"/>
      <c r="I13" s="213"/>
    </row>
    <row r="14" spans="1:10" hidden="1" x14ac:dyDescent="0.4">
      <c r="D14" s="43" t="s">
        <v>284</v>
      </c>
      <c r="E14" s="41" cm="1">
        <f t="array" ref="E14">MIN(IF(ISNA(M7_Maturity_Tested),10000000000,M7_Maturity_Tested))</f>
        <v>10000000000</v>
      </c>
      <c r="F14" s="144"/>
      <c r="H14" s="213"/>
      <c r="I14" s="213"/>
    </row>
    <row r="15" spans="1:10" hidden="1" x14ac:dyDescent="0.4">
      <c r="D15" s="43" t="s">
        <v>285</v>
      </c>
      <c r="E15" s="41" cm="1">
        <f t="array" ref="E15">MAX(IF(NOT(ISNA(M7_Maturity_Tested)),M7_Maturity_Tested,0))</f>
        <v>0</v>
      </c>
      <c r="F15" s="144"/>
      <c r="H15" s="213"/>
      <c r="I15" s="213"/>
    </row>
    <row r="16" spans="1:10" hidden="1" x14ac:dyDescent="0.4">
      <c r="D16" s="320" t="s">
        <v>502</v>
      </c>
      <c r="E16" s="41">
        <f>COUNTIF(M7_Maturity_Tested,1)</f>
        <v>0</v>
      </c>
      <c r="F16" s="144"/>
      <c r="H16" s="213"/>
      <c r="I16" s="213"/>
    </row>
    <row r="17" spans="1:9" hidden="1" x14ac:dyDescent="0.4">
      <c r="D17" s="320" t="s">
        <v>503</v>
      </c>
      <c r="E17" s="41">
        <f>COUNTIF(M7_Maturity_Tested,2)</f>
        <v>0</v>
      </c>
      <c r="F17" s="144"/>
      <c r="H17" s="213"/>
      <c r="I17" s="213"/>
    </row>
    <row r="18" spans="1:9" ht="30" hidden="1" customHeight="1" x14ac:dyDescent="0.4">
      <c r="D18" s="320" t="s">
        <v>504</v>
      </c>
      <c r="E18" s="41">
        <f>COUNTIF(M7_Maturity_Tested,3)</f>
        <v>0</v>
      </c>
      <c r="F18" s="624"/>
      <c r="H18" s="316"/>
      <c r="I18" s="316"/>
    </row>
    <row r="19" spans="1:9" s="11" customFormat="1" x14ac:dyDescent="0.4">
      <c r="A19" s="713" t="s">
        <v>421</v>
      </c>
      <c r="B19" s="714"/>
      <c r="C19" s="716"/>
      <c r="D19" s="716"/>
      <c r="E19" s="719"/>
      <c r="F19" s="717"/>
      <c r="G19" s="710"/>
      <c r="H19" s="717"/>
      <c r="I19" s="718"/>
    </row>
    <row r="20" spans="1:9" s="328" customFormat="1" ht="47.25" customHeight="1" x14ac:dyDescent="0.4">
      <c r="A20" s="57" t="s">
        <v>21</v>
      </c>
      <c r="B20" s="55" t="s">
        <v>19</v>
      </c>
      <c r="C20" s="55" t="s">
        <v>183</v>
      </c>
      <c r="D20" s="55" t="s">
        <v>252</v>
      </c>
      <c r="E20" s="249" t="s">
        <v>491</v>
      </c>
      <c r="F20" s="58" t="s">
        <v>483</v>
      </c>
      <c r="G20" s="54" t="s">
        <v>484</v>
      </c>
      <c r="H20" s="55" t="s">
        <v>459</v>
      </c>
      <c r="I20" s="59" t="s">
        <v>460</v>
      </c>
    </row>
    <row r="21" spans="1:9" ht="94.5" customHeight="1" x14ac:dyDescent="0.4">
      <c r="A21" s="118" t="s">
        <v>171</v>
      </c>
      <c r="B21" s="215" t="s">
        <v>422</v>
      </c>
      <c r="C21" s="309">
        <v>1</v>
      </c>
      <c r="D21" s="143" t="s">
        <v>404</v>
      </c>
      <c r="E21" s="327" t="e">
        <f>IF($D21="Included        (in whole or in part)",$G21,"#N/A")</f>
        <v>#N/A</v>
      </c>
      <c r="F21" s="428"/>
      <c r="G21" s="428" t="e">
        <f>VLOOKUP(F21,MS_Section1_Criteria_Lookup,2,FALSE)</f>
        <v>#N/A</v>
      </c>
      <c r="H21" s="128"/>
      <c r="I21" s="128"/>
    </row>
    <row r="22" spans="1:9" ht="244.5" customHeight="1" x14ac:dyDescent="0.4">
      <c r="A22" s="40" t="s">
        <v>172</v>
      </c>
      <c r="B22" s="63" t="s">
        <v>423</v>
      </c>
      <c r="C22" s="241">
        <v>1</v>
      </c>
      <c r="D22" s="143" t="s">
        <v>404</v>
      </c>
      <c r="E22" s="327" t="e">
        <f t="shared" ref="E22:E23" si="0">IF($D22="Included        (in whole or in part)",$G22,"#N/A")</f>
        <v>#N/A</v>
      </c>
      <c r="F22" s="428"/>
      <c r="G22" s="428" t="e">
        <f>VLOOKUP(F22,MS_Section1_Criteria_Lookup,2,FALSE)</f>
        <v>#N/A</v>
      </c>
      <c r="H22" s="128"/>
      <c r="I22" s="128"/>
    </row>
    <row r="23" spans="1:9" ht="64.5" customHeight="1" x14ac:dyDescent="0.4">
      <c r="A23" s="40" t="s">
        <v>409</v>
      </c>
      <c r="B23" s="63" t="s">
        <v>410</v>
      </c>
      <c r="C23" s="241">
        <v>1</v>
      </c>
      <c r="D23" s="143" t="s">
        <v>404</v>
      </c>
      <c r="E23" s="327" t="e">
        <f t="shared" si="0"/>
        <v>#N/A</v>
      </c>
      <c r="F23" s="428"/>
      <c r="G23" s="428" t="e">
        <f>VLOOKUP(F23,MS_Section1_Criteria_Lookup,2,FALSE)</f>
        <v>#N/A</v>
      </c>
      <c r="H23" s="128"/>
      <c r="I23" s="128"/>
    </row>
    <row r="24" spans="1:9" ht="15" hidden="1" customHeight="1" x14ac:dyDescent="0.4">
      <c r="D24" s="325" t="s">
        <v>492</v>
      </c>
      <c r="E24" s="41">
        <f>SUMIF(M8_Maturity_Tested,"&lt;&gt;#N/A")</f>
        <v>0</v>
      </c>
      <c r="H24" s="317"/>
      <c r="I24" s="317"/>
    </row>
    <row r="25" spans="1:9" ht="15" hidden="1" customHeight="1" x14ac:dyDescent="0.4">
      <c r="D25" s="43" t="s">
        <v>280</v>
      </c>
      <c r="E25" s="41">
        <f>COUNT(M8_Maturity_Tested)</f>
        <v>0</v>
      </c>
      <c r="H25" s="213"/>
      <c r="I25" s="213"/>
    </row>
    <row r="26" spans="1:9" ht="15" hidden="1" customHeight="1" x14ac:dyDescent="0.4">
      <c r="D26" s="325" t="s">
        <v>281</v>
      </c>
      <c r="E26" s="41" t="str">
        <f>IFERROR(E24/E25,"N/A")</f>
        <v>N/A</v>
      </c>
      <c r="F26" s="41"/>
      <c r="H26" s="213"/>
      <c r="I26" s="213"/>
    </row>
    <row r="27" spans="1:9" ht="15" hidden="1" customHeight="1" x14ac:dyDescent="0.4">
      <c r="D27" s="325" t="s">
        <v>282</v>
      </c>
      <c r="E27" s="41" t="str">
        <f>IF(E29&gt;100,"N/A",E29)</f>
        <v>N/A</v>
      </c>
      <c r="F27" s="41"/>
      <c r="H27" s="213"/>
      <c r="I27" s="213"/>
    </row>
    <row r="28" spans="1:9" ht="15" hidden="1" customHeight="1" x14ac:dyDescent="0.4">
      <c r="D28" s="325" t="s">
        <v>283</v>
      </c>
      <c r="E28" s="41" t="str">
        <f>IF(OR(E30&gt;100,E30=0),"N/A",E30)</f>
        <v>N/A</v>
      </c>
      <c r="F28" s="41"/>
      <c r="H28" s="213"/>
      <c r="I28" s="213"/>
    </row>
    <row r="29" spans="1:9" ht="15" hidden="1" customHeight="1" x14ac:dyDescent="0.4">
      <c r="D29" s="43" t="s">
        <v>284</v>
      </c>
      <c r="E29" s="41" cm="1">
        <f t="array" ref="E29">MIN(IF(ISNA(M8_Maturity_Tested),10000000000,M8_Maturity_Tested))</f>
        <v>10000000000</v>
      </c>
      <c r="H29" s="213"/>
      <c r="I29" s="213"/>
    </row>
    <row r="30" spans="1:9" ht="15" hidden="1" customHeight="1" x14ac:dyDescent="0.4">
      <c r="D30" s="43" t="s">
        <v>285</v>
      </c>
      <c r="E30" s="41" cm="1">
        <f t="array" ref="E30">MAX(IF(NOT(ISNA(M8_Maturity_Tested)),M8_Maturity_Tested,0))</f>
        <v>0</v>
      </c>
      <c r="H30" s="213"/>
      <c r="I30" s="213"/>
    </row>
    <row r="31" spans="1:9" ht="15" hidden="1" customHeight="1" x14ac:dyDescent="0.4">
      <c r="D31" s="320" t="s">
        <v>502</v>
      </c>
      <c r="E31" s="41">
        <f>COUNTIF(M8_Maturity_Tested,1)</f>
        <v>0</v>
      </c>
      <c r="H31" s="213"/>
      <c r="I31" s="213"/>
    </row>
    <row r="32" spans="1:9" ht="15" hidden="1" customHeight="1" x14ac:dyDescent="0.4">
      <c r="D32" s="320" t="s">
        <v>503</v>
      </c>
      <c r="E32" s="41">
        <f>COUNTIF(M8_Maturity_Tested,2)</f>
        <v>0</v>
      </c>
      <c r="H32" s="213"/>
      <c r="I32" s="213"/>
    </row>
    <row r="33" spans="1:9" ht="15" hidden="1" customHeight="1" x14ac:dyDescent="0.4">
      <c r="D33" s="320" t="s">
        <v>504</v>
      </c>
      <c r="E33" s="41">
        <f>COUNTIF(M8_Maturity_Tested,3)</f>
        <v>0</v>
      </c>
      <c r="H33" s="213"/>
      <c r="I33" s="316"/>
    </row>
    <row r="34" spans="1:9" s="11" customFormat="1" x14ac:dyDescent="0.4">
      <c r="A34" s="713" t="s">
        <v>12</v>
      </c>
      <c r="B34" s="714"/>
      <c r="C34" s="715"/>
      <c r="D34" s="710"/>
      <c r="E34" s="719"/>
      <c r="F34" s="710"/>
      <c r="G34" s="710"/>
      <c r="H34" s="717"/>
      <c r="I34" s="718"/>
    </row>
    <row r="35" spans="1:9" s="1" customFormat="1" ht="45.75" customHeight="1" x14ac:dyDescent="0.4">
      <c r="A35" s="57" t="s">
        <v>21</v>
      </c>
      <c r="B35" s="55" t="s">
        <v>19</v>
      </c>
      <c r="C35" s="55" t="s">
        <v>183</v>
      </c>
      <c r="D35" s="55" t="s">
        <v>252</v>
      </c>
      <c r="E35" s="249" t="s">
        <v>491</v>
      </c>
      <c r="F35" s="55" t="s">
        <v>483</v>
      </c>
      <c r="G35" s="54" t="s">
        <v>484</v>
      </c>
      <c r="H35" s="55" t="s">
        <v>459</v>
      </c>
      <c r="I35" s="59" t="s">
        <v>460</v>
      </c>
    </row>
    <row r="36" spans="1:9" ht="145.75" x14ac:dyDescent="0.4">
      <c r="A36" s="40" t="s">
        <v>173</v>
      </c>
      <c r="B36" s="63" t="s">
        <v>97</v>
      </c>
      <c r="C36" s="241">
        <v>1</v>
      </c>
      <c r="D36" s="143" t="s">
        <v>404</v>
      </c>
      <c r="E36" s="326" t="e">
        <f t="shared" ref="E36:E41" si="1">IF($D36="Included        (in whole or in part)",$G36,"#N/A")</f>
        <v>#N/A</v>
      </c>
      <c r="F36" s="428"/>
      <c r="G36" s="428" t="e">
        <f t="shared" ref="G36:G41" si="2">VLOOKUP(F36,MS_Section1_Criteria_Lookup,2,FALSE)</f>
        <v>#N/A</v>
      </c>
      <c r="H36" s="128"/>
      <c r="I36" s="128"/>
    </row>
    <row r="37" spans="1:9" ht="204" x14ac:dyDescent="0.4">
      <c r="A37" s="40" t="s">
        <v>174</v>
      </c>
      <c r="B37" s="63" t="s">
        <v>98</v>
      </c>
      <c r="C37" s="241">
        <v>1</v>
      </c>
      <c r="D37" s="143" t="s">
        <v>404</v>
      </c>
      <c r="E37" s="326" t="e">
        <f t="shared" si="1"/>
        <v>#N/A</v>
      </c>
      <c r="F37" s="428"/>
      <c r="G37" s="428" t="e">
        <f t="shared" si="2"/>
        <v>#N/A</v>
      </c>
      <c r="H37" s="128"/>
      <c r="I37" s="128"/>
    </row>
    <row r="38" spans="1:9" ht="230.25" customHeight="1" x14ac:dyDescent="0.4">
      <c r="A38" s="40" t="s">
        <v>175</v>
      </c>
      <c r="B38" s="63" t="s">
        <v>424</v>
      </c>
      <c r="C38" s="241">
        <v>1</v>
      </c>
      <c r="D38" s="143" t="s">
        <v>404</v>
      </c>
      <c r="E38" s="326" t="e">
        <f t="shared" si="1"/>
        <v>#N/A</v>
      </c>
      <c r="F38" s="428"/>
      <c r="G38" s="428" t="e">
        <f t="shared" si="2"/>
        <v>#N/A</v>
      </c>
      <c r="H38" s="128"/>
      <c r="I38" s="128"/>
    </row>
    <row r="39" spans="1:9" ht="240.75" customHeight="1" x14ac:dyDescent="0.4">
      <c r="A39" s="40" t="s">
        <v>176</v>
      </c>
      <c r="B39" s="63" t="s">
        <v>425</v>
      </c>
      <c r="C39" s="241">
        <v>1</v>
      </c>
      <c r="D39" s="143" t="s">
        <v>404</v>
      </c>
      <c r="E39" s="326" t="e">
        <f t="shared" si="1"/>
        <v>#N/A</v>
      </c>
      <c r="F39" s="428"/>
      <c r="G39" s="428" t="e">
        <f t="shared" si="2"/>
        <v>#N/A</v>
      </c>
      <c r="H39" s="128"/>
      <c r="I39" s="128"/>
    </row>
    <row r="40" spans="1:9" ht="77.25" customHeight="1" x14ac:dyDescent="0.4">
      <c r="A40" s="40" t="s">
        <v>177</v>
      </c>
      <c r="B40" s="63" t="s">
        <v>426</v>
      </c>
      <c r="C40" s="241">
        <v>1</v>
      </c>
      <c r="D40" s="143" t="s">
        <v>404</v>
      </c>
      <c r="E40" s="326" t="e">
        <f t="shared" si="1"/>
        <v>#N/A</v>
      </c>
      <c r="F40" s="428"/>
      <c r="G40" s="428" t="e">
        <f t="shared" si="2"/>
        <v>#N/A</v>
      </c>
      <c r="H40" s="128"/>
      <c r="I40" s="128"/>
    </row>
    <row r="41" spans="1:9" ht="116.6" x14ac:dyDescent="0.4">
      <c r="A41" s="40" t="s">
        <v>178</v>
      </c>
      <c r="B41" s="63" t="s">
        <v>427</v>
      </c>
      <c r="C41" s="241">
        <v>1</v>
      </c>
      <c r="D41" s="143" t="s">
        <v>404</v>
      </c>
      <c r="E41" s="326" t="e">
        <f t="shared" si="1"/>
        <v>#N/A</v>
      </c>
      <c r="F41" s="428"/>
      <c r="G41" s="428" t="e">
        <f t="shared" si="2"/>
        <v>#N/A</v>
      </c>
      <c r="H41" s="128"/>
      <c r="I41" s="128"/>
    </row>
    <row r="42" spans="1:9" hidden="1" x14ac:dyDescent="0.4">
      <c r="D42" s="325" t="s">
        <v>492</v>
      </c>
      <c r="E42" s="41">
        <f>SUMIF(M9_Maturity_Tested,"&lt;&gt;#N/A")</f>
        <v>0</v>
      </c>
      <c r="H42" s="317"/>
      <c r="I42" s="317"/>
    </row>
    <row r="43" spans="1:9" hidden="1" x14ac:dyDescent="0.4">
      <c r="D43" s="43" t="s">
        <v>280</v>
      </c>
      <c r="E43" s="41">
        <f>COUNT(M9_Maturity_Tested)</f>
        <v>0</v>
      </c>
      <c r="H43" s="213"/>
      <c r="I43" s="213"/>
    </row>
    <row r="44" spans="1:9" hidden="1" x14ac:dyDescent="0.4">
      <c r="D44" s="325" t="s">
        <v>281</v>
      </c>
      <c r="E44" s="41" t="str">
        <f>IFERROR(E42/E43,"N/A")</f>
        <v>N/A</v>
      </c>
      <c r="F44" s="144"/>
      <c r="H44" s="213"/>
      <c r="I44" s="213"/>
    </row>
    <row r="45" spans="1:9" hidden="1" x14ac:dyDescent="0.4">
      <c r="D45" s="325" t="s">
        <v>282</v>
      </c>
      <c r="E45" s="41" t="str">
        <f>IF(E47&gt;100,"N/A",E47)</f>
        <v>N/A</v>
      </c>
      <c r="F45" s="144"/>
      <c r="H45" s="213"/>
      <c r="I45" s="213"/>
    </row>
    <row r="46" spans="1:9" hidden="1" x14ac:dyDescent="0.4">
      <c r="D46" s="325" t="s">
        <v>283</v>
      </c>
      <c r="E46" s="41" t="str">
        <f>IF(OR(E48&gt;100,E48=0),"N/A",E48)</f>
        <v>N/A</v>
      </c>
      <c r="F46" s="144"/>
      <c r="H46" s="213"/>
      <c r="I46" s="213"/>
    </row>
    <row r="47" spans="1:9" hidden="1" x14ac:dyDescent="0.4">
      <c r="D47" s="43" t="s">
        <v>284</v>
      </c>
      <c r="E47" s="41" cm="1">
        <f t="array" ref="E47">MIN(IF(ISNA(M9_Maturity_Tested),10000000000,M9_Maturity_Tested))</f>
        <v>10000000000</v>
      </c>
      <c r="H47" s="213"/>
      <c r="I47" s="213"/>
    </row>
    <row r="48" spans="1:9" hidden="1" x14ac:dyDescent="0.4">
      <c r="D48" s="43" t="s">
        <v>285</v>
      </c>
      <c r="E48" s="41" cm="1">
        <f t="array" ref="E48">MAX(IF(NOT(ISNA(M9_Maturity_Tested)),M9_Maturity_Tested,0))</f>
        <v>0</v>
      </c>
      <c r="H48" s="213"/>
      <c r="I48" s="213"/>
    </row>
    <row r="49" spans="1:9" hidden="1" x14ac:dyDescent="0.4">
      <c r="D49" s="320" t="s">
        <v>502</v>
      </c>
      <c r="E49" s="41">
        <f>COUNTIF(M9_Maturity_Tested,1)</f>
        <v>0</v>
      </c>
      <c r="H49" s="213"/>
      <c r="I49" s="213"/>
    </row>
    <row r="50" spans="1:9" hidden="1" x14ac:dyDescent="0.4">
      <c r="D50" s="320" t="s">
        <v>503</v>
      </c>
      <c r="E50" s="41">
        <f>COUNTIF(M9_Maturity_Tested,2)</f>
        <v>0</v>
      </c>
      <c r="H50" s="213"/>
      <c r="I50" s="213"/>
    </row>
    <row r="51" spans="1:9" hidden="1" x14ac:dyDescent="0.4">
      <c r="D51" s="320" t="s">
        <v>504</v>
      </c>
      <c r="E51" s="41">
        <f>COUNTIF(M9_Maturity_Tested,3)</f>
        <v>0</v>
      </c>
      <c r="H51" s="316"/>
      <c r="I51" s="316"/>
    </row>
    <row r="52" spans="1:9" s="11" customFormat="1" x14ac:dyDescent="0.4">
      <c r="A52" s="713" t="s">
        <v>13</v>
      </c>
      <c r="B52" s="714"/>
      <c r="C52" s="715"/>
      <c r="D52" s="710"/>
      <c r="E52" s="719"/>
      <c r="F52" s="710"/>
      <c r="G52" s="710"/>
      <c r="H52" s="717"/>
      <c r="I52" s="718"/>
    </row>
    <row r="53" spans="1:9" s="328" customFormat="1" ht="45.75" customHeight="1" x14ac:dyDescent="0.4">
      <c r="A53" s="57" t="s">
        <v>21</v>
      </c>
      <c r="B53" s="55" t="s">
        <v>19</v>
      </c>
      <c r="C53" s="55" t="s">
        <v>183</v>
      </c>
      <c r="D53" s="55" t="s">
        <v>252</v>
      </c>
      <c r="E53" s="249" t="s">
        <v>491</v>
      </c>
      <c r="F53" s="55" t="s">
        <v>483</v>
      </c>
      <c r="G53" s="54" t="s">
        <v>484</v>
      </c>
      <c r="H53" s="55" t="s">
        <v>459</v>
      </c>
      <c r="I53" s="59" t="s">
        <v>460</v>
      </c>
    </row>
    <row r="54" spans="1:9" ht="160.30000000000001" x14ac:dyDescent="0.4">
      <c r="A54" s="40" t="s">
        <v>179</v>
      </c>
      <c r="B54" s="63" t="s">
        <v>99</v>
      </c>
      <c r="C54" s="241">
        <v>1</v>
      </c>
      <c r="D54" s="143" t="s">
        <v>404</v>
      </c>
      <c r="E54" s="326" t="e">
        <f>IF($D54="Included        (in whole or in part)",G54,"#N/A")</f>
        <v>#N/A</v>
      </c>
      <c r="F54" s="428"/>
      <c r="G54" s="428" t="e">
        <f>VLOOKUP(F54,MS_Section1_Criteria_Lookup,2,FALSE)</f>
        <v>#N/A</v>
      </c>
      <c r="H54" s="128"/>
      <c r="I54" s="128"/>
    </row>
    <row r="55" spans="1:9" ht="189.45" x14ac:dyDescent="0.4">
      <c r="A55" s="40" t="s">
        <v>180</v>
      </c>
      <c r="B55" s="63" t="s">
        <v>100</v>
      </c>
      <c r="C55" s="241">
        <v>1</v>
      </c>
      <c r="D55" s="143" t="s">
        <v>404</v>
      </c>
      <c r="E55" s="326" t="e">
        <f t="shared" ref="E55:E57" si="3">IF($D55="Included        (in whole or in part)",G55,"#N/A")</f>
        <v>#N/A</v>
      </c>
      <c r="F55" s="428"/>
      <c r="G55" s="428" t="e">
        <f>VLOOKUP(F55,MS_Section1_Criteria_Lookup,2,FALSE)</f>
        <v>#N/A</v>
      </c>
      <c r="H55" s="128"/>
      <c r="I55" s="128"/>
    </row>
    <row r="56" spans="1:9" ht="87.45" x14ac:dyDescent="0.4">
      <c r="A56" s="40" t="s">
        <v>181</v>
      </c>
      <c r="B56" s="63" t="s">
        <v>101</v>
      </c>
      <c r="C56" s="241">
        <v>1</v>
      </c>
      <c r="D56" s="143" t="s">
        <v>404</v>
      </c>
      <c r="E56" s="326" t="e">
        <f t="shared" si="3"/>
        <v>#N/A</v>
      </c>
      <c r="F56" s="428"/>
      <c r="G56" s="428" t="e">
        <f>VLOOKUP(F56,MS_Section1_Criteria_Lookup,2,FALSE)</f>
        <v>#N/A</v>
      </c>
      <c r="H56" s="128"/>
      <c r="I56" s="128"/>
    </row>
    <row r="57" spans="1:9" ht="152.25" customHeight="1" x14ac:dyDescent="0.4">
      <c r="A57" s="40" t="s">
        <v>182</v>
      </c>
      <c r="B57" s="63" t="s">
        <v>428</v>
      </c>
      <c r="C57" s="241">
        <v>1</v>
      </c>
      <c r="D57" s="143" t="s">
        <v>404</v>
      </c>
      <c r="E57" s="326" t="e">
        <f t="shared" si="3"/>
        <v>#N/A</v>
      </c>
      <c r="F57" s="428"/>
      <c r="G57" s="428" t="e">
        <f>VLOOKUP(F57,MS_Section1_Criteria_Lookup,2,FALSE)</f>
        <v>#N/A</v>
      </c>
      <c r="H57" s="128"/>
      <c r="I57" s="128"/>
    </row>
    <row r="58" spans="1:9" ht="15" hidden="1" customHeight="1" x14ac:dyDescent="0.4">
      <c r="D58" s="320" t="s">
        <v>492</v>
      </c>
      <c r="E58" s="41">
        <f>SUMIF(M10_Maturity_Tested,"&lt;&gt;#N/A")</f>
        <v>0</v>
      </c>
    </row>
    <row r="59" spans="1:9" ht="15" hidden="1" customHeight="1" x14ac:dyDescent="0.4">
      <c r="D59" s="321" t="s">
        <v>280</v>
      </c>
      <c r="E59" s="41">
        <f>COUNT(M10_Maturity_Tested)</f>
        <v>0</v>
      </c>
    </row>
    <row r="60" spans="1:9" ht="15" hidden="1" customHeight="1" x14ac:dyDescent="0.4">
      <c r="D60" s="320" t="s">
        <v>281</v>
      </c>
      <c r="E60" s="41" t="str">
        <f>IFERROR(E58/E59,"N/A")</f>
        <v>N/A</v>
      </c>
      <c r="F60" s="144"/>
      <c r="H60" s="24" t="s">
        <v>279</v>
      </c>
    </row>
    <row r="61" spans="1:9" ht="15" hidden="1" customHeight="1" x14ac:dyDescent="0.4">
      <c r="D61" s="320" t="s">
        <v>282</v>
      </c>
      <c r="E61" s="41" t="str">
        <f>IF(E63&gt;100,"N/A",E63)</f>
        <v>N/A</v>
      </c>
      <c r="F61" s="144"/>
    </row>
    <row r="62" spans="1:9" ht="15" hidden="1" customHeight="1" x14ac:dyDescent="0.4">
      <c r="D62" s="320" t="s">
        <v>283</v>
      </c>
      <c r="E62" s="41" t="str">
        <f>IF(OR(E64&gt;100,E64=0),"N/A",E64)</f>
        <v>N/A</v>
      </c>
      <c r="F62" s="144"/>
    </row>
    <row r="63" spans="1:9" ht="15" hidden="1" customHeight="1" x14ac:dyDescent="0.4">
      <c r="D63" s="43" t="s">
        <v>284</v>
      </c>
      <c r="E63" s="41" cm="1">
        <f t="array" ref="E63">MIN(IF(ISNA(M10_Maturity_Tested),10000000000,M10_Maturity_Tested))</f>
        <v>10000000000</v>
      </c>
    </row>
    <row r="64" spans="1:9" ht="15" hidden="1" customHeight="1" x14ac:dyDescent="0.4">
      <c r="D64" s="43" t="s">
        <v>285</v>
      </c>
      <c r="E64" s="41" cm="1">
        <f t="array" ref="E64">MAX(IF(NOT(ISNA(M10_Maturity_Tested)),M10_Maturity_Tested,0))</f>
        <v>0</v>
      </c>
    </row>
    <row r="65" spans="1:9" ht="15" hidden="1" customHeight="1" x14ac:dyDescent="0.4">
      <c r="D65" s="320" t="s">
        <v>502</v>
      </c>
      <c r="E65" s="41">
        <f>COUNTIF(M10_Maturity_Tested,1)</f>
        <v>0</v>
      </c>
    </row>
    <row r="66" spans="1:9" ht="15" hidden="1" customHeight="1" x14ac:dyDescent="0.4">
      <c r="D66" s="320" t="s">
        <v>503</v>
      </c>
      <c r="E66" s="41">
        <f>COUNTIF(M10_Maturity_Tested,2)</f>
        <v>0</v>
      </c>
    </row>
    <row r="67" spans="1:9" ht="15" hidden="1" customHeight="1" x14ac:dyDescent="0.4">
      <c r="D67" s="320" t="s">
        <v>504</v>
      </c>
      <c r="E67" s="41">
        <f>COUNTIF(M10_Maturity_Tested,3)</f>
        <v>0</v>
      </c>
    </row>
    <row r="68" spans="1:9" x14ac:dyDescent="0.4">
      <c r="A68" s="7"/>
      <c r="B68" s="9"/>
      <c r="C68" s="7"/>
      <c r="D68" s="8"/>
      <c r="E68" s="8"/>
      <c r="F68" s="8"/>
      <c r="G68" s="8"/>
      <c r="H68" s="136"/>
      <c r="I68" s="136"/>
    </row>
    <row r="69" spans="1:9" s="16" customFormat="1" x14ac:dyDescent="0.4">
      <c r="A69" s="15"/>
      <c r="B69" s="19" t="s">
        <v>185</v>
      </c>
      <c r="C69" s="15"/>
      <c r="H69" s="137"/>
      <c r="I69" s="422"/>
    </row>
    <row r="70" spans="1:9" s="16" customFormat="1" x14ac:dyDescent="0.4">
      <c r="A70" s="15"/>
      <c r="B70" s="20" t="s">
        <v>186</v>
      </c>
      <c r="C70" s="15"/>
      <c r="H70" s="137"/>
      <c r="I70" s="422"/>
    </row>
    <row r="71" spans="1:9" s="16" customFormat="1" x14ac:dyDescent="0.4">
      <c r="A71" s="15"/>
      <c r="B71" s="20" t="s">
        <v>187</v>
      </c>
      <c r="C71" s="15"/>
      <c r="H71" s="137"/>
      <c r="I71" s="422"/>
    </row>
    <row r="72" spans="1:9" s="16" customFormat="1" x14ac:dyDescent="0.4">
      <c r="A72" s="15"/>
      <c r="B72" s="20" t="s">
        <v>188</v>
      </c>
      <c r="C72" s="15"/>
      <c r="H72" s="137"/>
      <c r="I72" s="422"/>
    </row>
    <row r="73" spans="1:9" s="16" customFormat="1" x14ac:dyDescent="0.4">
      <c r="A73" s="15"/>
      <c r="B73" s="20" t="s">
        <v>189</v>
      </c>
      <c r="C73" s="15"/>
      <c r="H73" s="137"/>
      <c r="I73" s="422"/>
    </row>
    <row r="74" spans="1:9" s="16" customFormat="1" x14ac:dyDescent="0.4">
      <c r="A74" s="15"/>
      <c r="B74" s="20" t="s">
        <v>190</v>
      </c>
      <c r="C74" s="15"/>
      <c r="H74" s="137"/>
      <c r="I74" s="422"/>
    </row>
    <row r="75" spans="1:9" s="16" customFormat="1" x14ac:dyDescent="0.4">
      <c r="A75" s="15"/>
      <c r="B75" s="20" t="s">
        <v>191</v>
      </c>
      <c r="C75" s="15"/>
      <c r="H75" s="137"/>
      <c r="I75" s="422"/>
    </row>
    <row r="76" spans="1:9" s="16" customFormat="1" x14ac:dyDescent="0.4">
      <c r="A76" s="15"/>
      <c r="B76" s="20" t="s">
        <v>192</v>
      </c>
      <c r="C76" s="15"/>
      <c r="H76" s="137"/>
      <c r="I76" s="422"/>
    </row>
    <row r="77" spans="1:9" s="16" customFormat="1" x14ac:dyDescent="0.4">
      <c r="A77" s="15"/>
      <c r="B77" s="20" t="s">
        <v>193</v>
      </c>
      <c r="C77" s="15"/>
      <c r="H77" s="137"/>
      <c r="I77" s="422"/>
    </row>
    <row r="78" spans="1:9" s="16" customFormat="1" x14ac:dyDescent="0.4">
      <c r="A78" s="15"/>
      <c r="B78" s="20" t="s">
        <v>194</v>
      </c>
      <c r="C78" s="15"/>
      <c r="H78" s="137"/>
      <c r="I78" s="422"/>
    </row>
    <row r="79" spans="1:9" s="16" customFormat="1" x14ac:dyDescent="0.4">
      <c r="A79" s="15"/>
      <c r="B79" s="20" t="s">
        <v>195</v>
      </c>
      <c r="C79" s="15"/>
      <c r="H79" s="137"/>
      <c r="I79" s="422"/>
    </row>
    <row r="80" spans="1:9" s="16" customFormat="1" x14ac:dyDescent="0.4">
      <c r="A80" s="15"/>
      <c r="B80" s="20" t="s">
        <v>196</v>
      </c>
      <c r="C80" s="15"/>
      <c r="H80" s="137"/>
      <c r="I80" s="422"/>
    </row>
    <row r="81" spans="1:9" s="16" customFormat="1" x14ac:dyDescent="0.4">
      <c r="A81" s="15"/>
      <c r="B81" s="25"/>
      <c r="C81" s="15"/>
      <c r="H81" s="137"/>
      <c r="I81" s="422"/>
    </row>
    <row r="82" spans="1:9" s="16" customFormat="1" x14ac:dyDescent="0.4">
      <c r="A82" s="15"/>
      <c r="B82" s="417"/>
      <c r="C82" s="15"/>
      <c r="H82" s="137"/>
      <c r="I82" s="422"/>
    </row>
    <row r="83" spans="1:9" s="16" customFormat="1" x14ac:dyDescent="0.4">
      <c r="A83" s="15"/>
      <c r="B83" s="416" t="s">
        <v>501</v>
      </c>
      <c r="C83" s="20"/>
      <c r="D83" s="17"/>
      <c r="H83" s="137"/>
      <c r="I83" s="422"/>
    </row>
    <row r="84" spans="1:9" s="16" customFormat="1" ht="40" customHeight="1" x14ac:dyDescent="0.4">
      <c r="A84" s="15"/>
      <c r="B84" s="490" t="str">
        <f>'Lookups &amp; Changes'!$B$105</f>
        <v>Immature (1)</v>
      </c>
      <c r="C84" s="15"/>
      <c r="D84" s="824" t="str">
        <f>'Lookups &amp; Changes'!$D$105</f>
        <v>Elements demonstrating fulfilment of this Management Systems criterion are poorly developed and/or implemented, resulting in inadequate outcomes. (Non-Conforming — Substantial improvements needed)</v>
      </c>
      <c r="E84" s="825"/>
      <c r="F84" s="825"/>
      <c r="G84" s="825"/>
      <c r="H84" s="825"/>
      <c r="I84" s="893"/>
    </row>
    <row r="85" spans="1:9" s="16" customFormat="1" ht="40" customHeight="1" x14ac:dyDescent="0.4">
      <c r="A85" s="15"/>
      <c r="B85" s="490" t="str">
        <f>'Lookups &amp; Changes'!$B$106</f>
        <v>Developing (2)</v>
      </c>
      <c r="C85" s="15"/>
      <c r="D85" s="837" t="str">
        <f>'Lookups &amp; Changes'!$D$106</f>
        <v xml:space="preserve">Elements demonstrating fulfilment of this Management Systems criterion are partially developed and/or implemented, resulting in sporadic or inconsistent outcomes. (Non-Conforming - Continuing improvements needed) </v>
      </c>
      <c r="E85" s="852"/>
      <c r="F85" s="852"/>
      <c r="G85" s="852"/>
      <c r="H85" s="852"/>
      <c r="I85" s="894"/>
    </row>
    <row r="86" spans="1:9" s="16" customFormat="1" ht="40" customHeight="1" x14ac:dyDescent="0.4">
      <c r="A86" s="15"/>
      <c r="B86" s="490" t="str">
        <f>'Lookups &amp; Changes'!$B$107</f>
        <v>Maturing (3)</v>
      </c>
      <c r="C86" s="15"/>
      <c r="D86" s="837" t="str">
        <f>'Lookups &amp; Changes'!$D$107</f>
        <v>Elements demonstrating fulfilment of this Management Systems criterion are substantially developed and implemented, resulting in satisfactory outcomes. (Conforming — Continuing improvements possible)</v>
      </c>
      <c r="E86" s="852"/>
      <c r="F86" s="852"/>
      <c r="G86" s="852"/>
      <c r="H86" s="852"/>
      <c r="I86" s="894"/>
    </row>
    <row r="87" spans="1:9" s="16" customFormat="1" ht="40" customHeight="1" x14ac:dyDescent="0.4">
      <c r="A87" s="15"/>
      <c r="B87" s="490" t="str">
        <f>'Lookups &amp; Changes'!$B$108</f>
        <v>Mature (4)</v>
      </c>
      <c r="C87" s="15"/>
      <c r="D87" s="837" t="str">
        <f>'Lookups &amp; Changes'!$D$108</f>
        <v>Elements demonstrating fulfilment of this Management Systems criterion are well developed and implemented, resulting in good outcomes. (Fully Conforming —improvements optional)</v>
      </c>
      <c r="E87" s="852"/>
      <c r="F87" s="852"/>
      <c r="G87" s="852"/>
      <c r="H87" s="852"/>
      <c r="I87" s="894"/>
    </row>
    <row r="88" spans="1:9" s="16" customFormat="1" ht="40" customHeight="1" x14ac:dyDescent="0.4">
      <c r="A88" s="15"/>
      <c r="B88" s="490" t="str">
        <f>'Lookups &amp; Changes'!$B$109</f>
        <v>Exceeding (5)</v>
      </c>
      <c r="C88" s="15"/>
      <c r="D88" s="853" t="str">
        <f>'Lookups &amp; Changes'!$D$109</f>
        <v>Elements demonstrating fulfilment of this Management Systems criterion are developed and implemented to exceed (Level 4) expectations, universally demonstrating exceptional outcomes for personnel.</v>
      </c>
      <c r="E88" s="854"/>
      <c r="F88" s="854"/>
      <c r="G88" s="854"/>
      <c r="H88" s="854"/>
      <c r="I88" s="890"/>
    </row>
    <row r="89" spans="1:9" s="16" customFormat="1" x14ac:dyDescent="0.4">
      <c r="A89" s="15"/>
      <c r="B89" s="25"/>
      <c r="C89" s="15"/>
      <c r="H89" s="137"/>
      <c r="I89" s="422"/>
    </row>
    <row r="90" spans="1:9" s="16" customFormat="1" x14ac:dyDescent="0.4">
      <c r="A90" s="423"/>
      <c r="B90" s="424"/>
      <c r="C90" s="423"/>
      <c r="D90" s="425"/>
      <c r="E90" s="425"/>
      <c r="F90" s="425"/>
      <c r="G90" s="425"/>
      <c r="H90" s="427"/>
      <c r="I90" s="427"/>
    </row>
    <row r="91" spans="1:9" s="16" customFormat="1" x14ac:dyDescent="0.4">
      <c r="A91" s="15"/>
      <c r="B91" s="25"/>
      <c r="C91" s="15"/>
      <c r="H91" s="137"/>
      <c r="I91" s="137"/>
    </row>
  </sheetData>
  <sheetProtection algorithmName="SHA-512" hashValue="jJzZQlN+b905pd2qQU7fOHrshlE8AUW6UtjleRkE2aUglCNcWZ+JbRdkqm2+fdzuVvwKmX18BDROUMxtGaScgw==" saltValue="zfIeO7GhnLYEKCWvyzeIdg==" spinCount="100000" sheet="1" formatRows="0" insertHyperlinks="0"/>
  <mergeCells count="6">
    <mergeCell ref="F2:I2"/>
    <mergeCell ref="D85:I85"/>
    <mergeCell ref="D86:I86"/>
    <mergeCell ref="D87:I87"/>
    <mergeCell ref="D88:I88"/>
    <mergeCell ref="D84:I84"/>
  </mergeCells>
  <conditionalFormatting sqref="D4:D8">
    <cfRule type="notContainsBlanks" dxfId="296" priority="72">
      <formula>LEN(TRIM(D4))&gt;0</formula>
    </cfRule>
    <cfRule type="expression" dxfId="295" priority="71">
      <formula>D4="Not Reviewed"</formula>
    </cfRule>
  </conditionalFormatting>
  <conditionalFormatting sqref="D21:D23">
    <cfRule type="notContainsBlanks" dxfId="294" priority="70">
      <formula>LEN(TRIM(D21))&gt;0</formula>
    </cfRule>
    <cfRule type="expression" dxfId="293" priority="69">
      <formula>D21="Not Reviewed"</formula>
    </cfRule>
  </conditionalFormatting>
  <conditionalFormatting sqref="D36:D41">
    <cfRule type="notContainsBlanks" dxfId="292" priority="68">
      <formula>LEN(TRIM(D36))&gt;0</formula>
    </cfRule>
    <cfRule type="expression" dxfId="291" priority="67">
      <formula>D36="Not Reviewed"</formula>
    </cfRule>
  </conditionalFormatting>
  <conditionalFormatting sqref="D54:D57">
    <cfRule type="expression" dxfId="290" priority="65">
      <formula>D54="Not Reviewed"</formula>
    </cfRule>
    <cfRule type="notContainsBlanks" dxfId="289" priority="66">
      <formula>LEN(TRIM(D54))&gt;0</formula>
    </cfRule>
  </conditionalFormatting>
  <conditionalFormatting sqref="F19">
    <cfRule type="expression" dxfId="288" priority="31">
      <formula>$F19="Basic Implementation"</formula>
    </cfRule>
    <cfRule type="expression" dxfId="287" priority="34">
      <formula>#REF!="Substantial Development"</formula>
    </cfRule>
    <cfRule type="expression" dxfId="286" priority="33">
      <formula>$F19="Substantial Implementation"</formula>
    </cfRule>
    <cfRule type="expression" dxfId="285" priority="32">
      <formula>#REF!="Basic Development"</formula>
    </cfRule>
    <cfRule type="expression" dxfId="284" priority="29">
      <formula>$F19="No Implementation"</formula>
    </cfRule>
    <cfRule type="expression" dxfId="283" priority="30">
      <formula>#REF!="No Development"</formula>
    </cfRule>
  </conditionalFormatting>
  <conditionalFormatting sqref="F4:I8 F6:F18 F20 F21:I23">
    <cfRule type="expression" dxfId="282" priority="37">
      <formula>$F4="Immature (1)"</formula>
    </cfRule>
    <cfRule type="expression" dxfId="281" priority="36">
      <formula>$F4="Developing (2)"</formula>
    </cfRule>
  </conditionalFormatting>
  <conditionalFormatting sqref="F4:I8 F6:F18 F21:I23 F20">
    <cfRule type="expression" dxfId="280" priority="35">
      <formula>$F4="Maturing (3)"</formula>
    </cfRule>
  </conditionalFormatting>
  <conditionalFormatting sqref="F4:I8">
    <cfRule type="expression" dxfId="279" priority="21">
      <formula>$F4="Immature (1)"</formula>
    </cfRule>
    <cfRule type="expression" dxfId="278" priority="20">
      <formula>$F4="Developing (2)"</formula>
    </cfRule>
    <cfRule type="expression" dxfId="277" priority="22">
      <formula>$F4=""</formula>
    </cfRule>
    <cfRule type="expression" dxfId="276" priority="19">
      <formula>$F4="Maturing (3)"</formula>
    </cfRule>
  </conditionalFormatting>
  <conditionalFormatting sqref="F21:I23">
    <cfRule type="expression" dxfId="275" priority="18">
      <formula>$F21=""</formula>
    </cfRule>
    <cfRule type="expression" dxfId="274" priority="17">
      <formula>$F21="Immature (1)"</formula>
    </cfRule>
    <cfRule type="expression" dxfId="273" priority="16">
      <formula>$F21="Developing (2)"</formula>
    </cfRule>
    <cfRule type="expression" dxfId="272" priority="15">
      <formula>$F21="Maturing (3)"</formula>
    </cfRule>
  </conditionalFormatting>
  <conditionalFormatting sqref="F36:I41">
    <cfRule type="expression" dxfId="271" priority="13">
      <formula>$F36="Developing (2)"</formula>
    </cfRule>
    <cfRule type="expression" dxfId="270" priority="8">
      <formula>$F36="Maturing (3)"</formula>
    </cfRule>
    <cfRule type="expression" dxfId="269" priority="9">
      <formula>$F36="Developing (2)"</formula>
    </cfRule>
    <cfRule type="expression" dxfId="268" priority="10">
      <formula>$F36="Immature (1)"</formula>
    </cfRule>
    <cfRule type="expression" dxfId="267" priority="11">
      <formula>$F36=""</formula>
    </cfRule>
    <cfRule type="expression" dxfId="266" priority="14">
      <formula>$F36="Immature (1)"</formula>
    </cfRule>
    <cfRule type="expression" dxfId="265" priority="12">
      <formula>$F36="Maturing (3)"</formula>
    </cfRule>
  </conditionalFormatting>
  <conditionalFormatting sqref="F54:I57">
    <cfRule type="expression" dxfId="264" priority="2">
      <formula>$F54="Developing (2)"</formula>
    </cfRule>
    <cfRule type="expression" dxfId="263" priority="3">
      <formula>$F54="Immature (1)"</formula>
    </cfRule>
    <cfRule type="expression" dxfId="262" priority="4">
      <formula>$F54=""</formula>
    </cfRule>
    <cfRule type="expression" dxfId="261" priority="5">
      <formula>$F54="Maturing (3)"</formula>
    </cfRule>
    <cfRule type="expression" dxfId="260" priority="6">
      <formula>$F54="Developing (2)"</formula>
    </cfRule>
    <cfRule type="expression" dxfId="259" priority="7">
      <formula>$F54="Immature (1)"</formula>
    </cfRule>
    <cfRule type="expression" dxfId="258" priority="1">
      <formula>$F54="Maturing (3)"</formula>
    </cfRule>
  </conditionalFormatting>
  <conditionalFormatting sqref="H4:I8">
    <cfRule type="expression" dxfId="257" priority="47">
      <formula>$F4="Maturing (3)"</formula>
    </cfRule>
    <cfRule type="expression" dxfId="256" priority="48">
      <formula>$F4="Developing (2)"</formula>
    </cfRule>
    <cfRule type="expression" dxfId="255" priority="49">
      <formula>$F4="Immature (1)"</formula>
    </cfRule>
  </conditionalFormatting>
  <conditionalFormatting sqref="H9:I19 H24:I34 H42:I52">
    <cfRule type="expression" dxfId="254" priority="460">
      <formula>$F9="No Implementation"</formula>
    </cfRule>
    <cfRule type="expression" dxfId="253" priority="461">
      <formula>#REF!="No Development"</formula>
    </cfRule>
    <cfRule type="expression" dxfId="252" priority="462">
      <formula>$F9="Basic Implementation"</formula>
    </cfRule>
    <cfRule type="expression" dxfId="251" priority="463">
      <formula>#REF!="Basic Development"</formula>
    </cfRule>
    <cfRule type="expression" dxfId="250" priority="464">
      <formula>$F9="Substantial Implementation"</formula>
    </cfRule>
    <cfRule type="expression" dxfId="249" priority="465">
      <formula>#REF!="Substantial Development"</formula>
    </cfRule>
  </conditionalFormatting>
  <dataValidations count="3">
    <dataValidation type="list" allowBlank="1" showInputMessage="1" showErrorMessage="1" sqref="D21:D23 D36:D41 D54:D57 D4:D8" xr:uid="{00000000-0002-0000-0A00-000000000000}">
      <formula1>Included_or_Not_MS_and_Overarching_Range</formula1>
    </dataValidation>
    <dataValidation type="list" allowBlank="1" showInputMessage="1" showErrorMessage="1" sqref="C4:C8 C54:C57 C36:C41" xr:uid="{00000000-0002-0000-0A00-000001000000}">
      <formula1>Weight_Range</formula1>
    </dataValidation>
    <dataValidation type="list" allowBlank="1" showInputMessage="1" showErrorMessage="1" sqref="F4:F8 F21:F23 F36:F41 F54:F57" xr:uid="{BC31EB73-565A-43B2-8DF2-123DC90D424B}">
      <formula1>MS_Section1_Criteria_Level</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5050"/>
  </sheetPr>
  <dimension ref="A1:J22"/>
  <sheetViews>
    <sheetView showGridLines="0" showRowColHeaders="0" zoomScaleNormal="100" workbookViewId="0">
      <pane ySplit="4" topLeftCell="A5"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RowHeight="14.6" x14ac:dyDescent="0.4"/>
  <cols>
    <col min="1" max="1" width="9.15234375" style="2"/>
    <col min="2" max="2" width="50.53515625" style="1" customWidth="1"/>
    <col min="3" max="3" width="9.15234375" style="2" hidden="1" customWidth="1"/>
    <col min="4" max="4" width="10.53515625" customWidth="1"/>
    <col min="5" max="5" width="0" hidden="1" customWidth="1"/>
    <col min="6" max="6" width="15.53515625" customWidth="1"/>
    <col min="7" max="8" width="64.53515625" style="3" customWidth="1"/>
  </cols>
  <sheetData>
    <row r="1" spans="1:10" x14ac:dyDescent="0.4">
      <c r="A1" s="731" t="s">
        <v>717</v>
      </c>
      <c r="B1" s="730"/>
      <c r="C1" s="729"/>
      <c r="D1" s="730"/>
      <c r="E1" s="730"/>
      <c r="F1" s="730"/>
      <c r="G1" s="732"/>
      <c r="H1" s="732"/>
    </row>
    <row r="2" spans="1:10" s="11" customFormat="1" ht="16.5" customHeight="1" x14ac:dyDescent="0.4">
      <c r="A2" s="733" t="s">
        <v>462</v>
      </c>
      <c r="B2" s="723"/>
      <c r="C2" s="724"/>
      <c r="D2" s="734"/>
      <c r="E2" s="449"/>
      <c r="F2" s="900" t="s">
        <v>414</v>
      </c>
      <c r="G2" s="900"/>
      <c r="H2" s="900"/>
    </row>
    <row r="3" spans="1:10" s="4" customFormat="1" ht="43.75" x14ac:dyDescent="0.4">
      <c r="A3" s="4" t="s">
        <v>21</v>
      </c>
      <c r="B3" s="4" t="s">
        <v>19</v>
      </c>
      <c r="C3" s="4" t="s">
        <v>183</v>
      </c>
      <c r="D3" s="4" t="s">
        <v>253</v>
      </c>
      <c r="E3" s="4" t="s">
        <v>255</v>
      </c>
      <c r="F3" s="4" t="s">
        <v>20</v>
      </c>
      <c r="G3" s="447" t="s">
        <v>459</v>
      </c>
      <c r="H3" s="448" t="s">
        <v>460</v>
      </c>
    </row>
    <row r="4" spans="1:10" s="24" customFormat="1" ht="26.15" customHeight="1" x14ac:dyDescent="0.4">
      <c r="A4" s="897" t="s">
        <v>350</v>
      </c>
      <c r="B4" s="898"/>
      <c r="C4" s="898"/>
      <c r="D4" s="898"/>
      <c r="E4" s="898"/>
      <c r="F4" s="898"/>
      <c r="G4" s="898"/>
      <c r="H4" s="899"/>
      <c r="J4" s="446"/>
    </row>
    <row r="5" spans="1:10" ht="60" customHeight="1" x14ac:dyDescent="0.4">
      <c r="A5" s="118" t="s">
        <v>351</v>
      </c>
      <c r="B5" s="450" t="s">
        <v>357</v>
      </c>
      <c r="C5" s="118">
        <v>1</v>
      </c>
      <c r="D5" s="119" t="s">
        <v>365</v>
      </c>
      <c r="F5" s="143"/>
      <c r="G5" s="143"/>
      <c r="H5" s="143"/>
    </row>
    <row r="6" spans="1:10" ht="60" customHeight="1" x14ac:dyDescent="0.4">
      <c r="A6" s="40" t="s">
        <v>352</v>
      </c>
      <c r="B6" s="62" t="s">
        <v>463</v>
      </c>
      <c r="C6" s="40">
        <v>1</v>
      </c>
      <c r="D6" s="61" t="s">
        <v>365</v>
      </c>
      <c r="F6" s="143"/>
      <c r="G6" s="143"/>
      <c r="H6" s="143"/>
    </row>
    <row r="7" spans="1:10" ht="60" customHeight="1" x14ac:dyDescent="0.4">
      <c r="A7" s="40" t="s">
        <v>353</v>
      </c>
      <c r="B7" s="62" t="s">
        <v>405</v>
      </c>
      <c r="C7" s="40">
        <v>1</v>
      </c>
      <c r="D7" s="61" t="s">
        <v>365</v>
      </c>
      <c r="F7" s="143"/>
      <c r="G7" s="143"/>
      <c r="H7" s="143"/>
    </row>
    <row r="8" spans="1:10" ht="60" customHeight="1" x14ac:dyDescent="0.4">
      <c r="A8" s="40" t="s">
        <v>354</v>
      </c>
      <c r="B8" s="62" t="s">
        <v>406</v>
      </c>
      <c r="C8" s="40">
        <v>1</v>
      </c>
      <c r="D8" s="61" t="s">
        <v>365</v>
      </c>
      <c r="F8" s="143"/>
      <c r="G8" s="143"/>
      <c r="H8" s="143"/>
    </row>
    <row r="9" spans="1:10" ht="60" customHeight="1" x14ac:dyDescent="0.4">
      <c r="A9" s="40" t="s">
        <v>355</v>
      </c>
      <c r="B9" s="62" t="s">
        <v>554</v>
      </c>
      <c r="C9" s="40">
        <v>1</v>
      </c>
      <c r="D9" s="61" t="s">
        <v>365</v>
      </c>
      <c r="F9" s="143"/>
      <c r="G9" s="143"/>
      <c r="H9" s="143"/>
    </row>
    <row r="10" spans="1:10" ht="60" customHeight="1" x14ac:dyDescent="0.4">
      <c r="A10" s="39" t="s">
        <v>358</v>
      </c>
      <c r="B10" s="451" t="s">
        <v>556</v>
      </c>
      <c r="C10" s="39"/>
      <c r="D10" s="61" t="s">
        <v>365</v>
      </c>
      <c r="F10" s="143"/>
      <c r="G10" s="143"/>
      <c r="H10" s="143"/>
    </row>
    <row r="11" spans="1:10" ht="60" customHeight="1" x14ac:dyDescent="0.4">
      <c r="A11" s="39" t="s">
        <v>461</v>
      </c>
      <c r="B11" s="451" t="s">
        <v>553</v>
      </c>
      <c r="C11" s="39"/>
      <c r="D11" s="227" t="s">
        <v>365</v>
      </c>
      <c r="F11" s="143"/>
      <c r="G11" s="143"/>
      <c r="H11" s="143"/>
    </row>
    <row r="12" spans="1:10" ht="60" customHeight="1" x14ac:dyDescent="0.4">
      <c r="A12" s="40" t="s">
        <v>552</v>
      </c>
      <c r="B12" s="62" t="s">
        <v>555</v>
      </c>
      <c r="C12" s="40"/>
      <c r="D12" s="61" t="s">
        <v>365</v>
      </c>
      <c r="E12" s="29"/>
      <c r="F12" s="143"/>
      <c r="G12" s="143"/>
      <c r="H12" s="143"/>
    </row>
    <row r="13" spans="1:10" ht="17.149999999999999" customHeight="1" x14ac:dyDescent="0.4">
      <c r="A13" s="7"/>
      <c r="B13" s="9" t="s">
        <v>240</v>
      </c>
      <c r="C13" s="7"/>
      <c r="D13" s="8"/>
      <c r="E13" s="8"/>
      <c r="F13" s="8"/>
      <c r="G13" s="10"/>
      <c r="H13" s="10"/>
    </row>
    <row r="22" spans="8:8" x14ac:dyDescent="0.4">
      <c r="H22" s="142"/>
    </row>
  </sheetData>
  <sheetProtection algorithmName="SHA-512" hashValue="dFw055jtvA80BKfFN6xBRSceB6CM9xqIkD/tccyRRP+ouNZlvoGr4o7nLjJNGgFlMSuPhoEOI43Y8bEvUpScvA==" saltValue="Dsn1fNYUE0LKtIhlVvcbkw==" spinCount="100000" sheet="1" formatRows="0" insertHyperlinks="0"/>
  <mergeCells count="2">
    <mergeCell ref="A4:H4"/>
    <mergeCell ref="F2:H2"/>
  </mergeCells>
  <phoneticPr fontId="17" type="noConversion"/>
  <conditionalFormatting sqref="F6:F12">
    <cfRule type="expression" dxfId="248" priority="8">
      <formula>$F6="Does Not Comply"</formula>
    </cfRule>
  </conditionalFormatting>
  <conditionalFormatting sqref="F5:H12">
    <cfRule type="expression" dxfId="247" priority="1">
      <formula>$F5="Fully Complies"</formula>
    </cfRule>
    <cfRule type="expression" dxfId="246" priority="5">
      <formula>$F5="Does Not Comply"</formula>
    </cfRule>
    <cfRule type="expression" dxfId="245" priority="7">
      <formula>$F5=""</formula>
    </cfRule>
  </conditionalFormatting>
  <dataValidations count="2">
    <dataValidation type="list" allowBlank="1" showInputMessage="1" showErrorMessage="1" sqref="F5:F12" xr:uid="{00000000-0002-0000-0D00-000000000000}">
      <formula1>Integrity_Range</formula1>
    </dataValidation>
    <dataValidation type="list" allowBlank="1" showInputMessage="1" showErrorMessage="1" sqref="C5:C12" xr:uid="{00000000-0002-0000-0D00-000001000000}">
      <formula1>Weight_Range</formula1>
    </dataValidation>
  </dataValidations>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F14"/>
  <sheetViews>
    <sheetView showGridLines="0" showRowColHeaders="0" zoomScaleNormal="100" workbookViewId="0">
      <pane ySplit="3" topLeftCell="A4"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11.3828125" customWidth="1"/>
    <col min="4" max="4" width="15.53515625" customWidth="1"/>
    <col min="5" max="6" width="64.53515625" style="3" customWidth="1"/>
    <col min="10" max="10" width="10.3046875" customWidth="1"/>
  </cols>
  <sheetData>
    <row r="1" spans="1:6" x14ac:dyDescent="0.4">
      <c r="A1" s="691" t="s">
        <v>493</v>
      </c>
      <c r="B1" s="692"/>
      <c r="C1" s="692"/>
      <c r="D1" s="692"/>
      <c r="E1" s="696"/>
      <c r="F1" s="732"/>
    </row>
    <row r="2" spans="1:6" s="11" customFormat="1" x14ac:dyDescent="0.4">
      <c r="A2" s="722" t="s">
        <v>22</v>
      </c>
      <c r="B2" s="723"/>
      <c r="C2" s="734"/>
      <c r="D2" s="452" t="s">
        <v>494</v>
      </c>
      <c r="E2" s="453"/>
      <c r="F2" s="454"/>
    </row>
    <row r="3" spans="1:6" s="4" customFormat="1" ht="43" customHeight="1" x14ac:dyDescent="0.4">
      <c r="A3" s="145" t="s">
        <v>21</v>
      </c>
      <c r="B3" s="4" t="s">
        <v>19</v>
      </c>
      <c r="C3" s="4" t="s">
        <v>253</v>
      </c>
      <c r="D3" s="4" t="s">
        <v>254</v>
      </c>
      <c r="E3" s="146" t="s">
        <v>495</v>
      </c>
      <c r="F3" s="356" t="s">
        <v>496</v>
      </c>
    </row>
    <row r="4" spans="1:6" ht="108.75" customHeight="1" x14ac:dyDescent="0.4">
      <c r="A4" s="40" t="s">
        <v>23</v>
      </c>
      <c r="B4" s="63" t="s">
        <v>102</v>
      </c>
      <c r="C4" s="61" t="s">
        <v>365</v>
      </c>
      <c r="D4" s="428"/>
      <c r="E4" s="428"/>
      <c r="F4" s="428"/>
    </row>
    <row r="5" spans="1:6" ht="43.75" x14ac:dyDescent="0.4">
      <c r="A5" s="40" t="s">
        <v>24</v>
      </c>
      <c r="B5" s="63" t="s">
        <v>27</v>
      </c>
      <c r="C5" s="61" t="s">
        <v>365</v>
      </c>
      <c r="D5" s="428"/>
      <c r="E5" s="428"/>
      <c r="F5" s="428"/>
    </row>
    <row r="6" spans="1:6" ht="58.3" x14ac:dyDescent="0.4">
      <c r="A6" s="40" t="s">
        <v>25</v>
      </c>
      <c r="B6" s="63" t="s">
        <v>26</v>
      </c>
      <c r="C6" s="61" t="s">
        <v>365</v>
      </c>
      <c r="D6" s="428"/>
      <c r="E6" s="428"/>
      <c r="F6" s="428"/>
    </row>
    <row r="7" spans="1:6" x14ac:dyDescent="0.4">
      <c r="A7" s="7"/>
      <c r="B7" s="9"/>
      <c r="C7" s="8"/>
      <c r="D7" s="8"/>
      <c r="E7" s="10"/>
      <c r="F7" s="10"/>
    </row>
    <row r="9" spans="1:6" x14ac:dyDescent="0.4">
      <c r="C9" s="354"/>
    </row>
    <row r="10" spans="1:6" x14ac:dyDescent="0.4">
      <c r="C10" s="355"/>
      <c r="D10" s="355"/>
    </row>
    <row r="11" spans="1:6" ht="16.5" customHeight="1" x14ac:dyDescent="0.4">
      <c r="C11" s="355"/>
      <c r="D11" s="355"/>
    </row>
    <row r="12" spans="1:6" ht="12" customHeight="1" x14ac:dyDescent="0.4">
      <c r="C12" s="355"/>
      <c r="D12" s="355"/>
    </row>
    <row r="13" spans="1:6" x14ac:dyDescent="0.4">
      <c r="C13" s="355"/>
      <c r="D13" s="355"/>
    </row>
    <row r="14" spans="1:6" x14ac:dyDescent="0.4">
      <c r="C14" s="355"/>
      <c r="D14" s="355"/>
    </row>
  </sheetData>
  <sheetProtection algorithmName="SHA-512" hashValue="EtYb8hTenWVlt8bkhYdDZVIHK5WJdxp7IDouWq4suJsRMLbb2izpFQ3y8H3HfQ9MPCwnrXT6cbdhNPJltDbazw==" saltValue="l78iv1sZ0uIYfXGRoKkFlg==" spinCount="100000" sheet="1" formatRows="0" insertHyperlinks="0"/>
  <conditionalFormatting sqref="D4:F6">
    <cfRule type="expression" dxfId="244" priority="1">
      <formula>$D4="Fully Complies"</formula>
    </cfRule>
    <cfRule type="expression" dxfId="243" priority="2">
      <formula>$D4="Does Not Comply"</formula>
    </cfRule>
    <cfRule type="expression" dxfId="242" priority="3">
      <formula>$D4=""</formula>
    </cfRule>
  </conditionalFormatting>
  <dataValidations count="2">
    <dataValidation type="list" allowBlank="1" showInputMessage="1" showErrorMessage="1" sqref="D4:D6" xr:uid="{00000000-0002-0000-0C00-000000000000}">
      <formula1>Foundational_Rating</formula1>
    </dataValidation>
    <dataValidation type="list" allowBlank="1" showInputMessage="1" showErrorMessage="1" sqref="F4:F6" xr:uid="{A591A1DD-C894-4BFB-9B13-B690D2F45C19}">
      <formula1>Clause_Lookup</formula1>
    </dataValidation>
  </dataValidations>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0D69-4597-4080-9038-8C67FB61E47E}">
  <sheetPr>
    <tabColor rgb="FFFFC000"/>
  </sheetPr>
  <dimension ref="A1:AK203"/>
  <sheetViews>
    <sheetView showGridLines="0" showRowColHeaders="0" topLeftCell="B1" zoomScale="58" zoomScaleNormal="58" workbookViewId="0">
      <selection activeCell="C3" sqref="C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2.15234375" style="65" hidden="1" customWidth="1"/>
    <col min="2" max="2" width="2.3046875" customWidth="1"/>
    <col min="3" max="3" width="2.3828125" customWidth="1"/>
    <col min="4" max="4" width="10.3046875" customWidth="1"/>
    <col min="5" max="5" width="13.15234375" customWidth="1"/>
    <col min="6" max="6" width="13.84375" customWidth="1"/>
    <col min="7" max="7" width="16.15234375" customWidth="1"/>
    <col min="8" max="8" width="12" customWidth="1"/>
    <col min="9" max="9" width="10.3828125" customWidth="1"/>
    <col min="10" max="10" width="18.53515625" customWidth="1"/>
    <col min="11" max="11" width="13.3828125" customWidth="1"/>
    <col min="12" max="12" width="12.15234375" customWidth="1"/>
    <col min="13" max="13" width="11.15234375" customWidth="1"/>
    <col min="14" max="14" width="12.3046875" customWidth="1"/>
    <col min="15" max="15" width="15.69140625" customWidth="1"/>
    <col min="16" max="16" width="8.84375" customWidth="1"/>
    <col min="17" max="17" width="12.69140625" customWidth="1"/>
    <col min="18" max="18" width="11" customWidth="1"/>
    <col min="19" max="19" width="14" customWidth="1"/>
    <col min="20" max="20" width="9.69140625" customWidth="1"/>
    <col min="21" max="21" width="11.84375" customWidth="1"/>
    <col min="22" max="22" width="11.3828125" customWidth="1"/>
    <col min="23" max="23" width="13" customWidth="1"/>
    <col min="24" max="24" width="15.69140625" customWidth="1"/>
    <col min="25" max="25" width="12.69140625" customWidth="1"/>
    <col min="26" max="26" width="9.53515625" customWidth="1"/>
    <col min="28" max="28" width="11.69140625" customWidth="1"/>
    <col min="29" max="30" width="13.3046875" customWidth="1"/>
    <col min="31" max="31" width="13.3046875" style="65" customWidth="1"/>
    <col min="32" max="32" width="10" style="65" customWidth="1"/>
    <col min="33" max="33" width="10.84375" style="65" customWidth="1"/>
    <col min="34" max="34" width="4" style="65" customWidth="1"/>
    <col min="35" max="35" width="2.3046875" style="65" customWidth="1"/>
    <col min="36" max="16384" width="9.15234375" style="65"/>
  </cols>
  <sheetData>
    <row r="1" spans="2:35" x14ac:dyDescent="0.4">
      <c r="B1" s="65"/>
      <c r="C1" s="65"/>
      <c r="D1" s="66" t="s">
        <v>369</v>
      </c>
      <c r="E1" s="66"/>
      <c r="F1" s="66"/>
      <c r="G1" s="66"/>
      <c r="H1" s="66"/>
      <c r="I1" s="65"/>
      <c r="J1" s="65"/>
      <c r="K1" s="65"/>
      <c r="L1" s="65"/>
      <c r="M1" s="65"/>
      <c r="N1" s="65"/>
      <c r="O1" s="65"/>
      <c r="P1" s="65"/>
      <c r="Q1" s="65"/>
      <c r="R1" s="65"/>
      <c r="S1" s="65"/>
      <c r="T1" s="65"/>
      <c r="U1" s="65"/>
      <c r="V1" s="65"/>
      <c r="W1" s="65"/>
      <c r="X1" s="65"/>
      <c r="Y1" s="65"/>
      <c r="Z1" s="65"/>
      <c r="AA1" s="65"/>
      <c r="AB1" s="65"/>
      <c r="AC1" s="65"/>
      <c r="AD1" s="65"/>
    </row>
    <row r="2" spans="2:35" s="120" customFormat="1" ht="17.25" customHeight="1" x14ac:dyDescent="0.4">
      <c r="B2" s="735"/>
      <c r="C2" s="735"/>
      <c r="D2" s="736" t="s">
        <v>453</v>
      </c>
      <c r="E2" s="737"/>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row>
    <row r="3" spans="2:35" x14ac:dyDescent="0.4">
      <c r="B3" s="738"/>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I3" s="738"/>
    </row>
    <row r="4" spans="2:35" ht="17.25" customHeight="1" x14ac:dyDescent="0.45">
      <c r="B4" s="738"/>
      <c r="C4" s="65"/>
      <c r="D4" s="149" t="s">
        <v>512</v>
      </c>
      <c r="E4" s="65"/>
      <c r="F4" s="65"/>
      <c r="G4" s="65"/>
      <c r="H4" s="634" t="s">
        <v>513</v>
      </c>
      <c r="I4" s="635"/>
      <c r="J4" s="635"/>
      <c r="K4" s="635"/>
      <c r="L4" s="635"/>
      <c r="M4" s="635"/>
      <c r="N4" s="635"/>
      <c r="O4" s="635"/>
      <c r="P4" s="635"/>
      <c r="Q4" s="635"/>
      <c r="R4" s="635"/>
      <c r="S4" s="635"/>
      <c r="T4" s="635"/>
      <c r="U4" s="635"/>
      <c r="V4" s="635"/>
      <c r="W4" s="635"/>
      <c r="X4" s="635"/>
      <c r="Y4" s="65"/>
      <c r="Z4" s="65"/>
      <c r="AA4" s="65"/>
      <c r="AB4" s="65"/>
      <c r="AC4" s="65"/>
      <c r="AD4" s="65"/>
      <c r="AI4" s="738"/>
    </row>
    <row r="5" spans="2:35" x14ac:dyDescent="0.4">
      <c r="B5" s="738"/>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I5" s="738"/>
    </row>
    <row r="6" spans="2:35" x14ac:dyDescent="0.4">
      <c r="B6" s="738"/>
      <c r="C6" s="65"/>
      <c r="D6" s="65"/>
      <c r="E6" s="65"/>
      <c r="F6" s="65"/>
      <c r="G6" s="65"/>
      <c r="H6" s="65"/>
      <c r="I6" s="65"/>
      <c r="J6" s="65"/>
      <c r="K6" s="65"/>
      <c r="L6" s="65"/>
      <c r="M6" s="65"/>
      <c r="N6" s="65"/>
      <c r="O6" s="65"/>
      <c r="P6" s="65"/>
      <c r="Q6" s="65"/>
      <c r="R6" s="65"/>
      <c r="S6" s="65"/>
      <c r="T6" s="65"/>
      <c r="U6" s="66" t="s">
        <v>505</v>
      </c>
      <c r="V6" s="66"/>
      <c r="W6" s="66"/>
      <c r="X6" s="66"/>
      <c r="Y6" s="66"/>
      <c r="Z6" s="66"/>
      <c r="AA6" s="66"/>
      <c r="AB6" s="66"/>
      <c r="AC6" s="65"/>
      <c r="AD6" s="65"/>
      <c r="AI6" s="738"/>
    </row>
    <row r="7" spans="2:35" ht="15.9" x14ac:dyDescent="0.45">
      <c r="B7" s="738"/>
      <c r="C7" s="65"/>
      <c r="D7" s="67" t="s">
        <v>0</v>
      </c>
      <c r="E7" s="68"/>
      <c r="F7" s="68"/>
      <c r="G7" s="68"/>
      <c r="H7" s="68"/>
      <c r="I7" s="68"/>
      <c r="J7" s="68"/>
      <c r="K7" s="69"/>
      <c r="L7" s="67" t="s">
        <v>1</v>
      </c>
      <c r="M7" s="68"/>
      <c r="N7" s="68"/>
      <c r="O7" s="68"/>
      <c r="P7" s="68"/>
      <c r="Q7" s="68"/>
      <c r="R7" s="68"/>
      <c r="S7" s="68"/>
      <c r="T7" s="69"/>
      <c r="U7" s="70" t="s">
        <v>2</v>
      </c>
      <c r="V7" s="68"/>
      <c r="W7" s="68"/>
      <c r="X7" s="68"/>
      <c r="Y7" s="68"/>
      <c r="Z7" s="68"/>
      <c r="AA7" s="68"/>
      <c r="AB7" s="68"/>
      <c r="AC7" s="69"/>
      <c r="AD7" s="65"/>
      <c r="AI7" s="738"/>
    </row>
    <row r="8" spans="2:35" x14ac:dyDescent="0.4">
      <c r="B8" s="738"/>
      <c r="C8" s="65"/>
      <c r="D8" s="71" t="str">
        <f>'D1 Children &amp; YW'!E35</f>
        <v>Included        (in whole or in part)</v>
      </c>
      <c r="E8" s="505"/>
      <c r="F8" s="65"/>
      <c r="G8" s="65"/>
      <c r="H8" s="65"/>
      <c r="I8" s="65"/>
      <c r="J8" s="65"/>
      <c r="K8" s="72"/>
      <c r="L8" s="71" t="str">
        <f>'D2 FoA'!E36</f>
        <v>Included        (in whole or in part)</v>
      </c>
      <c r="M8" s="65"/>
      <c r="N8" s="65"/>
      <c r="O8" s="65"/>
      <c r="P8" s="65"/>
      <c r="Q8" s="65"/>
      <c r="R8" s="65"/>
      <c r="S8" s="65"/>
      <c r="T8" s="72"/>
      <c r="U8" s="71" t="str">
        <f>'D3 Free &amp; Fair Emp.'!E41</f>
        <v>Included        (in whole or in part)</v>
      </c>
      <c r="V8" s="65"/>
      <c r="W8" s="65"/>
      <c r="X8" s="65"/>
      <c r="Y8" s="65"/>
      <c r="Z8" s="65"/>
      <c r="AA8" s="65"/>
      <c r="AB8" s="65"/>
      <c r="AC8" s="72"/>
      <c r="AD8" s="65"/>
      <c r="AI8" s="738"/>
    </row>
    <row r="9" spans="2:35" x14ac:dyDescent="0.4">
      <c r="B9" s="738"/>
      <c r="C9" s="65"/>
      <c r="D9" s="71"/>
      <c r="E9" s="65"/>
      <c r="F9" s="73" t="s">
        <v>14</v>
      </c>
      <c r="G9" s="65" t="str">
        <f>'D1 Children &amp; YW'!E3</f>
        <v>Included</v>
      </c>
      <c r="H9" s="394" t="e">
        <f>'D1 Children &amp; YW'!I3</f>
        <v>#N/A</v>
      </c>
      <c r="I9" s="74">
        <f>'D1 Children &amp; YW'!H3</f>
        <v>0</v>
      </c>
      <c r="J9" s="74"/>
      <c r="K9" s="65"/>
      <c r="L9" s="71"/>
      <c r="M9" s="65"/>
      <c r="N9" s="73" t="s">
        <v>34</v>
      </c>
      <c r="O9" s="65" t="str">
        <f>'D2 FoA'!E3</f>
        <v>Included</v>
      </c>
      <c r="P9" s="394" t="e">
        <f>'D2 FoA'!I3</f>
        <v>#N/A</v>
      </c>
      <c r="Q9" s="74">
        <f>'D2 FoA'!H3</f>
        <v>0</v>
      </c>
      <c r="R9" s="74"/>
      <c r="S9" s="74"/>
      <c r="T9" s="65"/>
      <c r="U9" s="71"/>
      <c r="V9" s="65"/>
      <c r="W9" s="73" t="s">
        <v>104</v>
      </c>
      <c r="X9" s="65" t="str">
        <f>'D3 Free &amp; Fair Emp.'!E3</f>
        <v>Included</v>
      </c>
      <c r="Y9" s="394" t="e">
        <f>'D3 Free &amp; Fair Emp.'!I3</f>
        <v>#N/A</v>
      </c>
      <c r="Z9" s="74">
        <f>'D3 Free &amp; Fair Emp.'!H3</f>
        <v>0</v>
      </c>
      <c r="AA9" s="74"/>
      <c r="AB9" s="74"/>
      <c r="AC9" s="72"/>
      <c r="AD9" s="65"/>
      <c r="AI9" s="738"/>
    </row>
    <row r="10" spans="2:35" x14ac:dyDescent="0.4">
      <c r="B10" s="738"/>
      <c r="C10" s="65"/>
      <c r="D10" s="71"/>
      <c r="E10" s="65"/>
      <c r="F10" s="73" t="s">
        <v>15</v>
      </c>
      <c r="G10" s="65" t="str">
        <f>'D1 Children &amp; YW'!E4</f>
        <v>Included</v>
      </c>
      <c r="H10" s="394" t="e">
        <f>'D1 Children &amp; YW'!I4</f>
        <v>#N/A</v>
      </c>
      <c r="I10" s="74">
        <f>'D1 Children &amp; YW'!H4</f>
        <v>0</v>
      </c>
      <c r="J10" s="74"/>
      <c r="K10" s="65"/>
      <c r="L10" s="71"/>
      <c r="M10" s="65"/>
      <c r="N10" s="73" t="s">
        <v>35</v>
      </c>
      <c r="O10" s="65" t="str">
        <f>'D2 FoA'!E4</f>
        <v>Included</v>
      </c>
      <c r="P10" s="394" t="e">
        <f>'D2 FoA'!I4</f>
        <v>#N/A</v>
      </c>
      <c r="Q10" s="74">
        <f>'D2 FoA'!H4</f>
        <v>0</v>
      </c>
      <c r="R10" s="74"/>
      <c r="S10" s="74"/>
      <c r="T10" s="65"/>
      <c r="U10" s="71"/>
      <c r="V10" s="65"/>
      <c r="W10" s="73" t="s">
        <v>103</v>
      </c>
      <c r="X10" s="65" t="str">
        <f>'D3 Free &amp; Fair Emp.'!E4</f>
        <v>Included</v>
      </c>
      <c r="Y10" s="394" t="e">
        <f>'D3 Free &amp; Fair Emp.'!I4</f>
        <v>#N/A</v>
      </c>
      <c r="Z10" s="74">
        <f>'D3 Free &amp; Fair Emp.'!H4</f>
        <v>0</v>
      </c>
      <c r="AA10" s="74"/>
      <c r="AB10" s="74"/>
      <c r="AC10" s="72"/>
      <c r="AD10" s="65"/>
      <c r="AI10" s="738"/>
    </row>
    <row r="11" spans="2:35" x14ac:dyDescent="0.4">
      <c r="B11" s="738"/>
      <c r="C11" s="65"/>
      <c r="D11" s="71"/>
      <c r="E11" s="65"/>
      <c r="F11" s="73" t="s">
        <v>16</v>
      </c>
      <c r="G11" s="65" t="str">
        <f>'D1 Children &amp; YW'!E5</f>
        <v>Included</v>
      </c>
      <c r="H11" s="394" t="e">
        <f>'D1 Children &amp; YW'!I5</f>
        <v>#N/A</v>
      </c>
      <c r="I11" s="74">
        <f>'D1 Children &amp; YW'!H5</f>
        <v>0</v>
      </c>
      <c r="J11" s="74"/>
      <c r="K11" s="65"/>
      <c r="L11" s="71"/>
      <c r="M11" s="65"/>
      <c r="N11" s="73" t="s">
        <v>38</v>
      </c>
      <c r="O11" s="65" t="str">
        <f>'D2 FoA'!E5</f>
        <v>Included</v>
      </c>
      <c r="P11" s="394" t="e">
        <f>'D2 FoA'!I5</f>
        <v>#N/A</v>
      </c>
      <c r="Q11" s="74">
        <f>'D2 FoA'!H5</f>
        <v>0</v>
      </c>
      <c r="R11" s="74"/>
      <c r="S11" s="74"/>
      <c r="T11" s="65"/>
      <c r="U11" s="71"/>
      <c r="V11" s="65"/>
      <c r="W11" s="73" t="s">
        <v>105</v>
      </c>
      <c r="X11" s="65" t="str">
        <f>'D3 Free &amp; Fair Emp.'!E5</f>
        <v>Included</v>
      </c>
      <c r="Y11" s="394" t="e">
        <f>'D3 Free &amp; Fair Emp.'!I5</f>
        <v>#N/A</v>
      </c>
      <c r="Z11" s="74">
        <f>'D3 Free &amp; Fair Emp.'!H5</f>
        <v>0</v>
      </c>
      <c r="AA11" s="74"/>
      <c r="AB11" s="74"/>
      <c r="AC11" s="72"/>
      <c r="AD11" s="65"/>
      <c r="AI11" s="738"/>
    </row>
    <row r="12" spans="2:35" x14ac:dyDescent="0.4">
      <c r="B12" s="738"/>
      <c r="C12" s="65"/>
      <c r="D12" s="71"/>
      <c r="E12" s="65"/>
      <c r="F12" s="65"/>
      <c r="G12" s="65"/>
      <c r="H12" s="65"/>
      <c r="I12" s="65"/>
      <c r="J12" s="65"/>
      <c r="K12" s="72"/>
      <c r="L12" s="71"/>
      <c r="M12" s="65"/>
      <c r="N12" s="73" t="s">
        <v>36</v>
      </c>
      <c r="O12" s="65" t="str">
        <f>'D2 FoA'!E6</f>
        <v>Included</v>
      </c>
      <c r="P12" s="394" t="e">
        <f>'D2 FoA'!I6</f>
        <v>#N/A</v>
      </c>
      <c r="Q12" s="74">
        <f>'D2 FoA'!H6</f>
        <v>0</v>
      </c>
      <c r="R12" s="74"/>
      <c r="S12" s="74"/>
      <c r="T12" s="65"/>
      <c r="U12" s="71"/>
      <c r="V12" s="65"/>
      <c r="W12" s="73" t="s">
        <v>106</v>
      </c>
      <c r="X12" s="65" t="str">
        <f>'D3 Free &amp; Fair Emp.'!E6</f>
        <v>Included</v>
      </c>
      <c r="Y12" s="394" t="e">
        <f>'D3 Free &amp; Fair Emp.'!I6</f>
        <v>#N/A</v>
      </c>
      <c r="Z12" s="74">
        <f>'D3 Free &amp; Fair Emp.'!H6</f>
        <v>0</v>
      </c>
      <c r="AA12" s="74"/>
      <c r="AB12" s="74"/>
      <c r="AC12" s="72"/>
      <c r="AD12" s="65"/>
      <c r="AI12" s="738"/>
    </row>
    <row r="13" spans="2:35" x14ac:dyDescent="0.4">
      <c r="B13" s="738"/>
      <c r="C13" s="65"/>
      <c r="D13" s="71"/>
      <c r="E13" s="65"/>
      <c r="F13" s="75"/>
      <c r="G13" s="65"/>
      <c r="H13" s="65"/>
      <c r="I13" s="65"/>
      <c r="J13" s="65"/>
      <c r="K13" s="72"/>
      <c r="L13" s="71"/>
      <c r="M13" s="65"/>
      <c r="N13" s="73" t="s">
        <v>37</v>
      </c>
      <c r="O13" s="65" t="str">
        <f>'D2 FoA'!E7</f>
        <v>Included</v>
      </c>
      <c r="P13" s="394" t="e">
        <f>'D2 FoA'!I7</f>
        <v>#N/A</v>
      </c>
      <c r="Q13" s="74">
        <f>'D2 FoA'!H7</f>
        <v>0</v>
      </c>
      <c r="R13" s="74"/>
      <c r="S13" s="74"/>
      <c r="T13" s="65"/>
      <c r="U13" s="71"/>
      <c r="V13" s="65"/>
      <c r="W13" s="73" t="s">
        <v>107</v>
      </c>
      <c r="X13" s="65" t="str">
        <f>'D3 Free &amp; Fair Emp.'!E7</f>
        <v>Included</v>
      </c>
      <c r="Y13" s="394" t="e">
        <f>'D3 Free &amp; Fair Emp.'!I7</f>
        <v>#N/A</v>
      </c>
      <c r="Z13" s="74">
        <f>'D3 Free &amp; Fair Emp.'!H7</f>
        <v>0</v>
      </c>
      <c r="AA13" s="74"/>
      <c r="AB13" s="74"/>
      <c r="AC13" s="72"/>
      <c r="AD13" s="65"/>
      <c r="AI13" s="738"/>
    </row>
    <row r="14" spans="2:35" x14ac:dyDescent="0.4">
      <c r="B14" s="738"/>
      <c r="C14" s="65"/>
      <c r="D14" s="71"/>
      <c r="E14" s="75"/>
      <c r="F14" s="75"/>
      <c r="G14" s="65"/>
      <c r="H14" s="65"/>
      <c r="I14" s="65"/>
      <c r="J14" s="65"/>
      <c r="K14" s="72"/>
      <c r="L14" s="71"/>
      <c r="M14" s="65"/>
      <c r="N14" s="73" t="s">
        <v>39</v>
      </c>
      <c r="O14" s="65" t="str">
        <f>'D2 FoA'!E8</f>
        <v>Included</v>
      </c>
      <c r="P14" s="394" t="e">
        <f>'D2 FoA'!I8</f>
        <v>#N/A</v>
      </c>
      <c r="Q14" s="74">
        <f>'D2 FoA'!H8</f>
        <v>0</v>
      </c>
      <c r="R14" s="74"/>
      <c r="S14" s="74"/>
      <c r="T14" s="65"/>
      <c r="U14" s="71"/>
      <c r="V14" s="65"/>
      <c r="W14" s="73" t="s">
        <v>108</v>
      </c>
      <c r="X14" s="65" t="str">
        <f>'D3 Free &amp; Fair Emp.'!E8</f>
        <v>Included</v>
      </c>
      <c r="Y14" s="394" t="e">
        <f>'D3 Free &amp; Fair Emp.'!I8</f>
        <v>#N/A</v>
      </c>
      <c r="Z14" s="74">
        <f>'D3 Free &amp; Fair Emp.'!H8</f>
        <v>0</v>
      </c>
      <c r="AA14" s="74"/>
      <c r="AB14" s="74"/>
      <c r="AC14" s="72"/>
      <c r="AD14" s="65"/>
      <c r="AI14" s="738"/>
    </row>
    <row r="15" spans="2:35" x14ac:dyDescent="0.4">
      <c r="B15" s="738"/>
      <c r="C15" s="65"/>
      <c r="D15" s="71"/>
      <c r="E15" s="75"/>
      <c r="F15" s="75"/>
      <c r="G15" s="65"/>
      <c r="H15" s="65"/>
      <c r="I15" s="65"/>
      <c r="J15" s="65"/>
      <c r="K15" s="72"/>
      <c r="L15" s="71"/>
      <c r="M15" s="65"/>
      <c r="N15" s="73" t="s">
        <v>40</v>
      </c>
      <c r="O15" s="65" t="str">
        <f>'D2 FoA'!E9</f>
        <v>Included</v>
      </c>
      <c r="P15" s="394" t="e">
        <f>'D2 FoA'!I9</f>
        <v>#N/A</v>
      </c>
      <c r="Q15" s="74">
        <f>'D2 FoA'!H9</f>
        <v>0</v>
      </c>
      <c r="R15" s="74"/>
      <c r="S15" s="74"/>
      <c r="T15" s="65"/>
      <c r="U15" s="71"/>
      <c r="V15" s="65"/>
      <c r="W15" s="73" t="s">
        <v>109</v>
      </c>
      <c r="X15" s="65" t="str">
        <f>'D3 Free &amp; Fair Emp.'!E9</f>
        <v>Included</v>
      </c>
      <c r="Y15" s="394" t="e">
        <f>'D3 Free &amp; Fair Emp.'!I9</f>
        <v>#N/A</v>
      </c>
      <c r="Z15" s="74">
        <f>'D3 Free &amp; Fair Emp.'!H9</f>
        <v>0</v>
      </c>
      <c r="AA15" s="74"/>
      <c r="AB15" s="74"/>
      <c r="AC15" s="72"/>
      <c r="AD15" s="65"/>
      <c r="AI15" s="738"/>
    </row>
    <row r="16" spans="2:35" x14ac:dyDescent="0.4">
      <c r="B16" s="738"/>
      <c r="C16" s="65"/>
      <c r="D16" s="71"/>
      <c r="E16" s="75"/>
      <c r="F16" s="65"/>
      <c r="G16" s="65"/>
      <c r="H16" s="65"/>
      <c r="I16" s="65"/>
      <c r="J16" s="65"/>
      <c r="K16" s="72"/>
      <c r="L16" s="71"/>
      <c r="M16" s="65"/>
      <c r="N16" s="65"/>
      <c r="O16" s="65"/>
      <c r="P16" s="65"/>
      <c r="Q16" s="65"/>
      <c r="R16" s="65"/>
      <c r="S16" s="65"/>
      <c r="T16" s="72"/>
      <c r="U16" s="71"/>
      <c r="V16" s="65"/>
      <c r="W16" s="73" t="s">
        <v>110</v>
      </c>
      <c r="X16" s="65" t="str">
        <f>'D3 Free &amp; Fair Emp.'!E10</f>
        <v>Included</v>
      </c>
      <c r="Y16" s="394" t="e">
        <f>'D3 Free &amp; Fair Emp.'!I10</f>
        <v>#N/A</v>
      </c>
      <c r="Z16" s="74">
        <f>'D3 Free &amp; Fair Emp.'!H10</f>
        <v>0</v>
      </c>
      <c r="AA16" s="74"/>
      <c r="AB16" s="74"/>
      <c r="AC16" s="72"/>
      <c r="AD16" s="65"/>
      <c r="AI16" s="738"/>
    </row>
    <row r="17" spans="2:35" x14ac:dyDescent="0.4">
      <c r="B17" s="738"/>
      <c r="C17" s="65"/>
      <c r="D17" s="71"/>
      <c r="E17" s="65"/>
      <c r="F17" s="65"/>
      <c r="G17" s="65"/>
      <c r="H17" s="65"/>
      <c r="I17" s="65"/>
      <c r="J17" s="65"/>
      <c r="K17" s="72"/>
      <c r="L17" s="71"/>
      <c r="M17" s="65"/>
      <c r="N17" s="65"/>
      <c r="O17" s="65"/>
      <c r="P17" s="65"/>
      <c r="Q17" s="65"/>
      <c r="R17" s="65"/>
      <c r="S17" s="65"/>
      <c r="T17" s="72"/>
      <c r="U17" s="71"/>
      <c r="V17" s="65"/>
      <c r="W17" s="73" t="s">
        <v>111</v>
      </c>
      <c r="X17" s="65" t="str">
        <f>'D3 Free &amp; Fair Emp.'!E11</f>
        <v>Included</v>
      </c>
      <c r="Y17" s="394" t="e">
        <f>'D3 Free &amp; Fair Emp.'!I11</f>
        <v>#N/A</v>
      </c>
      <c r="Z17" s="74">
        <f>'D3 Free &amp; Fair Emp.'!H11</f>
        <v>0</v>
      </c>
      <c r="AA17" s="74"/>
      <c r="AB17" s="74"/>
      <c r="AC17" s="72"/>
      <c r="AD17" s="65"/>
      <c r="AI17" s="738"/>
    </row>
    <row r="18" spans="2:35" x14ac:dyDescent="0.4">
      <c r="B18" s="738"/>
      <c r="C18" s="65"/>
      <c r="D18" s="71"/>
      <c r="E18" s="65"/>
      <c r="F18" s="65"/>
      <c r="G18" s="65"/>
      <c r="H18" s="65"/>
      <c r="I18" s="65"/>
      <c r="J18" s="65"/>
      <c r="K18" s="72"/>
      <c r="L18" s="71"/>
      <c r="M18" s="65"/>
      <c r="N18" s="65"/>
      <c r="O18" s="65"/>
      <c r="P18" s="65"/>
      <c r="Q18" s="65"/>
      <c r="R18" s="65"/>
      <c r="S18" s="65"/>
      <c r="T18" s="72"/>
      <c r="U18" s="71"/>
      <c r="V18" s="65"/>
      <c r="W18" s="73" t="s">
        <v>112</v>
      </c>
      <c r="X18" s="65" t="str">
        <f>'D3 Free &amp; Fair Emp.'!E12</f>
        <v>Included</v>
      </c>
      <c r="Y18" s="394" t="e">
        <f>'D3 Free &amp; Fair Emp.'!I12</f>
        <v>#N/A</v>
      </c>
      <c r="Z18" s="74">
        <f>'D3 Free &amp; Fair Emp.'!H12</f>
        <v>0</v>
      </c>
      <c r="AA18" s="74"/>
      <c r="AB18" s="74"/>
      <c r="AC18" s="72"/>
      <c r="AD18" s="65"/>
      <c r="AI18" s="738"/>
    </row>
    <row r="19" spans="2:35" x14ac:dyDescent="0.4">
      <c r="B19" s="738"/>
      <c r="C19" s="65"/>
      <c r="D19" s="71"/>
      <c r="E19" s="65"/>
      <c r="F19" s="65"/>
      <c r="G19" s="65"/>
      <c r="H19" s="65"/>
      <c r="I19" s="65"/>
      <c r="J19" s="65"/>
      <c r="K19" s="72"/>
      <c r="L19" s="71"/>
      <c r="M19" s="65"/>
      <c r="N19" s="65"/>
      <c r="O19" s="65"/>
      <c r="P19" s="65"/>
      <c r="Q19" s="65"/>
      <c r="R19" s="65"/>
      <c r="S19" s="65"/>
      <c r="T19" s="72"/>
      <c r="U19" s="71"/>
      <c r="V19" s="65"/>
      <c r="W19" s="73" t="s">
        <v>113</v>
      </c>
      <c r="X19" s="65" t="str">
        <f>'D3 Free &amp; Fair Emp.'!E13</f>
        <v>Included</v>
      </c>
      <c r="Y19" s="394" t="e">
        <f>'D3 Free &amp; Fair Emp.'!I13</f>
        <v>#N/A</v>
      </c>
      <c r="Z19" s="74">
        <f>'D3 Free &amp; Fair Emp.'!H13</f>
        <v>0</v>
      </c>
      <c r="AA19" s="74"/>
      <c r="AB19" s="74"/>
      <c r="AC19" s="72"/>
      <c r="AD19" s="65"/>
      <c r="AI19" s="738"/>
    </row>
    <row r="20" spans="2:35" ht="9.75" customHeight="1" x14ac:dyDescent="0.4">
      <c r="B20" s="738"/>
      <c r="C20" s="65"/>
      <c r="D20" s="71"/>
      <c r="E20" s="65"/>
      <c r="F20" s="65"/>
      <c r="G20" s="65"/>
      <c r="H20" s="65"/>
      <c r="I20" s="65"/>
      <c r="J20" s="65"/>
      <c r="K20" s="72"/>
      <c r="L20" s="71"/>
      <c r="M20" s="65"/>
      <c r="N20" s="65"/>
      <c r="O20" s="65"/>
      <c r="P20" s="65"/>
      <c r="Q20" s="65"/>
      <c r="R20" s="65"/>
      <c r="S20" s="65"/>
      <c r="T20" s="72"/>
      <c r="U20" s="71"/>
      <c r="V20" s="65"/>
      <c r="W20" s="65"/>
      <c r="X20" s="65"/>
      <c r="Y20" s="65"/>
      <c r="Z20" s="65"/>
      <c r="AA20" s="65"/>
      <c r="AB20" s="65"/>
      <c r="AC20" s="72"/>
      <c r="AD20" s="65"/>
      <c r="AI20" s="738"/>
    </row>
    <row r="21" spans="2:35" x14ac:dyDescent="0.4">
      <c r="B21" s="738"/>
      <c r="C21" s="65"/>
      <c r="D21" s="76"/>
      <c r="E21" s="77"/>
      <c r="F21" s="78" t="s">
        <v>497</v>
      </c>
      <c r="G21" s="652" t="e">
        <f>('D1 Children &amp; YW'!F8)</f>
        <v>#DIV/0!</v>
      </c>
      <c r="H21" s="65"/>
      <c r="I21" s="65"/>
      <c r="J21" s="65"/>
      <c r="K21" s="72"/>
      <c r="L21" s="76"/>
      <c r="M21" s="77"/>
      <c r="N21" s="78" t="s">
        <v>497</v>
      </c>
      <c r="O21" s="652" t="e">
        <f>'D2 FoA'!F12</f>
        <v>#DIV/0!</v>
      </c>
      <c r="P21" s="74"/>
      <c r="Q21" s="65"/>
      <c r="R21" s="65"/>
      <c r="S21" s="65"/>
      <c r="T21" s="72"/>
      <c r="U21" s="76"/>
      <c r="V21" s="77"/>
      <c r="W21" s="78" t="s">
        <v>497</v>
      </c>
      <c r="X21" s="652" t="e">
        <f>'D3 Free &amp; Fair Emp.'!F16</f>
        <v>#DIV/0!</v>
      </c>
      <c r="Y21" s="74"/>
      <c r="Z21" s="65"/>
      <c r="AA21" s="65"/>
      <c r="AB21" s="65"/>
      <c r="AC21" s="72"/>
      <c r="AD21" s="65"/>
      <c r="AI21" s="738"/>
    </row>
    <row r="22" spans="2:35" x14ac:dyDescent="0.4">
      <c r="B22" s="738"/>
      <c r="C22" s="65"/>
      <c r="D22" s="76"/>
      <c r="E22" s="77"/>
      <c r="F22" s="78" t="s">
        <v>282</v>
      </c>
      <c r="G22" s="476" t="str">
        <f>'D1 Children &amp; YW'!F9</f>
        <v>N/A</v>
      </c>
      <c r="H22" s="65"/>
      <c r="I22" s="65"/>
      <c r="J22" s="65"/>
      <c r="K22" s="72"/>
      <c r="L22" s="76"/>
      <c r="M22" s="77"/>
      <c r="N22" s="78" t="s">
        <v>282</v>
      </c>
      <c r="O22" s="476" t="str">
        <f>'D2 FoA'!F13</f>
        <v>N/A</v>
      </c>
      <c r="P22" s="74"/>
      <c r="Q22" s="65"/>
      <c r="R22" s="65"/>
      <c r="S22" s="65"/>
      <c r="T22" s="72"/>
      <c r="U22" s="76"/>
      <c r="V22" s="77"/>
      <c r="W22" s="78" t="s">
        <v>282</v>
      </c>
      <c r="X22" s="476" t="str">
        <f>'D3 Free &amp; Fair Emp.'!F17</f>
        <v>N/A</v>
      </c>
      <c r="Y22" s="74"/>
      <c r="Z22" s="65"/>
      <c r="AA22" s="65"/>
      <c r="AB22" s="65"/>
      <c r="AC22" s="72"/>
      <c r="AD22" s="65"/>
      <c r="AI22" s="738"/>
    </row>
    <row r="23" spans="2:35" x14ac:dyDescent="0.4">
      <c r="B23" s="738"/>
      <c r="C23" s="65"/>
      <c r="D23" s="80"/>
      <c r="E23" s="81"/>
      <c r="F23" s="82" t="s">
        <v>283</v>
      </c>
      <c r="G23" s="477" t="str">
        <f>'D1 Children &amp; YW'!F10</f>
        <v>N/A</v>
      </c>
      <c r="H23" s="65"/>
      <c r="I23" s="65"/>
      <c r="J23" s="65"/>
      <c r="K23" s="72"/>
      <c r="L23" s="80"/>
      <c r="M23" s="81"/>
      <c r="N23" s="82" t="s">
        <v>283</v>
      </c>
      <c r="O23" s="477" t="str">
        <f>'D2 FoA'!F14</f>
        <v>N/A</v>
      </c>
      <c r="P23" s="74"/>
      <c r="Q23" s="65"/>
      <c r="R23" s="65"/>
      <c r="S23" s="65"/>
      <c r="T23" s="72"/>
      <c r="U23" s="80"/>
      <c r="V23" s="81"/>
      <c r="W23" s="82" t="s">
        <v>283</v>
      </c>
      <c r="X23" s="477" t="str">
        <f>'D3 Free &amp; Fair Emp.'!F18</f>
        <v>N/A</v>
      </c>
      <c r="Y23" s="74"/>
      <c r="Z23" s="65"/>
      <c r="AA23" s="65"/>
      <c r="AB23" s="65"/>
      <c r="AC23" s="72"/>
      <c r="AD23" s="65"/>
      <c r="AI23" s="738"/>
    </row>
    <row r="24" spans="2:35" x14ac:dyDescent="0.4">
      <c r="B24" s="738"/>
      <c r="C24" s="65"/>
      <c r="D24" s="76"/>
      <c r="E24" s="77"/>
      <c r="F24" s="78" t="s">
        <v>391</v>
      </c>
      <c r="G24" s="147">
        <f>'D1 Children &amp; YW'!F11</f>
        <v>0</v>
      </c>
      <c r="H24" s="65"/>
      <c r="I24" s="65"/>
      <c r="J24" s="65"/>
      <c r="K24" s="72"/>
      <c r="L24" s="76"/>
      <c r="M24" s="77"/>
      <c r="N24" s="78" t="s">
        <v>391</v>
      </c>
      <c r="O24" s="147">
        <f>'D2 FoA'!F15</f>
        <v>0</v>
      </c>
      <c r="P24" s="65"/>
      <c r="Q24" s="65"/>
      <c r="R24" s="65"/>
      <c r="S24" s="65"/>
      <c r="T24" s="72"/>
      <c r="U24" s="76"/>
      <c r="V24" s="77"/>
      <c r="W24" s="78" t="s">
        <v>391</v>
      </c>
      <c r="X24" s="147">
        <f>'D3 Free &amp; Fair Emp.'!F19</f>
        <v>0</v>
      </c>
      <c r="Y24" s="65"/>
      <c r="Z24" s="65"/>
      <c r="AA24" s="65"/>
      <c r="AB24" s="65"/>
      <c r="AC24" s="72"/>
      <c r="AD24" s="65"/>
      <c r="AI24" s="738"/>
    </row>
    <row r="25" spans="2:35" x14ac:dyDescent="0.4">
      <c r="B25" s="738"/>
      <c r="C25" s="65"/>
      <c r="D25" s="71"/>
      <c r="E25" s="65"/>
      <c r="F25" s="79" t="s">
        <v>486</v>
      </c>
      <c r="G25" s="357">
        <f>'D1 Children &amp; YW'!F12</f>
        <v>0</v>
      </c>
      <c r="H25" s="65"/>
      <c r="I25" s="65"/>
      <c r="J25" s="65"/>
      <c r="K25" s="72"/>
      <c r="L25" s="71"/>
      <c r="M25" s="65"/>
      <c r="N25" s="79" t="s">
        <v>486</v>
      </c>
      <c r="O25" s="357">
        <f>'D2 FoA'!F16</f>
        <v>0</v>
      </c>
      <c r="P25" s="65"/>
      <c r="Q25" s="65"/>
      <c r="R25" s="65"/>
      <c r="S25" s="65"/>
      <c r="T25" s="72"/>
      <c r="U25" s="71"/>
      <c r="V25" s="65"/>
      <c r="W25" s="79" t="s">
        <v>486</v>
      </c>
      <c r="X25" s="357">
        <f>'D3 Free &amp; Fair Emp.'!F20</f>
        <v>0</v>
      </c>
      <c r="Y25" s="65"/>
      <c r="Z25" s="65"/>
      <c r="AA25" s="65"/>
      <c r="AB25" s="65"/>
      <c r="AC25" s="72"/>
      <c r="AD25" s="65"/>
      <c r="AI25" s="738"/>
    </row>
    <row r="26" spans="2:35" x14ac:dyDescent="0.4">
      <c r="B26" s="738"/>
      <c r="C26" s="65"/>
      <c r="D26" s="80"/>
      <c r="E26" s="81"/>
      <c r="F26" s="84" t="s">
        <v>490</v>
      </c>
      <c r="G26" s="135">
        <f>'D1 Children &amp; YW'!F13</f>
        <v>0</v>
      </c>
      <c r="H26" s="65"/>
      <c r="I26" s="65"/>
      <c r="J26" s="365" t="s">
        <v>499</v>
      </c>
      <c r="K26" s="72"/>
      <c r="L26" s="80"/>
      <c r="M26" s="81"/>
      <c r="N26" s="84" t="s">
        <v>490</v>
      </c>
      <c r="O26" s="135">
        <f>'D2 FoA'!F17</f>
        <v>0</v>
      </c>
      <c r="P26" s="65"/>
      <c r="Q26" s="65"/>
      <c r="R26" s="65"/>
      <c r="S26" s="365" t="s">
        <v>499</v>
      </c>
      <c r="T26" s="65"/>
      <c r="U26" s="80"/>
      <c r="V26" s="81"/>
      <c r="W26" s="84" t="s">
        <v>490</v>
      </c>
      <c r="X26" s="135">
        <f>'D3 Free &amp; Fair Emp.'!F21</f>
        <v>0</v>
      </c>
      <c r="Y26" s="65"/>
      <c r="Z26" s="65"/>
      <c r="AA26" s="65"/>
      <c r="AB26" s="365" t="s">
        <v>499</v>
      </c>
      <c r="AC26" s="72"/>
      <c r="AD26" s="65"/>
      <c r="AI26" s="738"/>
    </row>
    <row r="27" spans="2:35" ht="14.5" customHeight="1" x14ac:dyDescent="0.4">
      <c r="B27" s="738"/>
      <c r="C27" s="65"/>
      <c r="D27" s="76"/>
      <c r="E27" s="83"/>
      <c r="F27" s="83" t="s">
        <v>659</v>
      </c>
      <c r="G27" s="934">
        <f>'D1 Children &amp; YW'!H61</f>
        <v>0</v>
      </c>
      <c r="H27" s="935"/>
      <c r="I27" s="88"/>
      <c r="J27" s="938" t="str">
        <f>IFERROR('D1 Children &amp; YW'!E61,"Incomplete")</f>
        <v>Incomplete</v>
      </c>
      <c r="K27" s="72"/>
      <c r="L27" s="76"/>
      <c r="M27" s="83"/>
      <c r="N27" s="83" t="s">
        <v>659</v>
      </c>
      <c r="O27" s="934">
        <f>'D2 FoA'!E56</f>
        <v>0</v>
      </c>
      <c r="P27" s="935"/>
      <c r="Q27" s="71"/>
      <c r="R27" s="65"/>
      <c r="S27" s="938" t="str">
        <f>IFERROR('D2 FoA'!E59,"Incomplete")</f>
        <v>Incomplete</v>
      </c>
      <c r="T27" s="65"/>
      <c r="U27" s="76"/>
      <c r="V27" s="83"/>
      <c r="W27" s="83" t="s">
        <v>659</v>
      </c>
      <c r="X27" s="934">
        <f>'D3 Free &amp; Fair Emp.'!E61</f>
        <v>0</v>
      </c>
      <c r="Y27" s="935"/>
      <c r="Z27" s="71"/>
      <c r="AA27" s="65"/>
      <c r="AB27" s="938" t="str">
        <f>IFERROR('D3 Free &amp; Fair Emp.'!E64,"Incomplete")</f>
        <v>Incomplete</v>
      </c>
      <c r="AC27" s="72"/>
      <c r="AD27" s="65"/>
      <c r="AI27" s="738"/>
    </row>
    <row r="28" spans="2:35" ht="14.5" customHeight="1" x14ac:dyDescent="0.4">
      <c r="B28" s="738"/>
      <c r="C28" s="65"/>
      <c r="D28" s="80"/>
      <c r="E28" s="84"/>
      <c r="F28" s="84" t="s">
        <v>498</v>
      </c>
      <c r="G28" s="920">
        <f>'D1 Children &amp; YW'!H35</f>
        <v>0</v>
      </c>
      <c r="H28" s="921"/>
      <c r="I28" s="475"/>
      <c r="J28" s="939"/>
      <c r="K28" s="72"/>
      <c r="L28" s="80"/>
      <c r="M28" s="84"/>
      <c r="N28" s="84" t="s">
        <v>498</v>
      </c>
      <c r="O28" s="942">
        <f>'D2 FoA'!H36</f>
        <v>0</v>
      </c>
      <c r="P28" s="943"/>
      <c r="Q28" s="133"/>
      <c r="R28" s="74"/>
      <c r="S28" s="939"/>
      <c r="T28" s="65"/>
      <c r="U28" s="80"/>
      <c r="V28" s="84"/>
      <c r="W28" s="84" t="s">
        <v>498</v>
      </c>
      <c r="X28" s="940">
        <f>'D3 Free &amp; Fair Emp.'!H41</f>
        <v>0</v>
      </c>
      <c r="Y28" s="941"/>
      <c r="Z28" s="133"/>
      <c r="AA28" s="74"/>
      <c r="AB28" s="939"/>
      <c r="AC28" s="72"/>
      <c r="AD28" s="65"/>
      <c r="AI28" s="738"/>
    </row>
    <row r="29" spans="2:35" x14ac:dyDescent="0.4">
      <c r="B29" s="738"/>
      <c r="C29" s="65"/>
      <c r="D29" s="80"/>
      <c r="E29" s="81"/>
      <c r="F29" s="81"/>
      <c r="G29" s="81"/>
      <c r="H29" s="81"/>
      <c r="I29" s="81"/>
      <c r="J29" s="81"/>
      <c r="K29" s="85"/>
      <c r="L29" s="80"/>
      <c r="M29" s="81"/>
      <c r="N29" s="81"/>
      <c r="O29" s="81"/>
      <c r="P29" s="81"/>
      <c r="Q29" s="81"/>
      <c r="R29" s="81"/>
      <c r="S29" s="81"/>
      <c r="T29" s="85"/>
      <c r="U29" s="80"/>
      <c r="V29" s="81"/>
      <c r="W29" s="81"/>
      <c r="X29" s="81"/>
      <c r="Y29" s="81"/>
      <c r="Z29" s="81"/>
      <c r="AA29" s="81"/>
      <c r="AB29" s="81"/>
      <c r="AC29" s="85"/>
      <c r="AD29" s="65"/>
      <c r="AI29" s="738"/>
    </row>
    <row r="30" spans="2:35" x14ac:dyDescent="0.4">
      <c r="B30" s="738"/>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I30" s="738"/>
    </row>
    <row r="31" spans="2:35" x14ac:dyDescent="0.4">
      <c r="B31" s="738"/>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I31" s="738"/>
    </row>
    <row r="32" spans="2:35" ht="15.9" x14ac:dyDescent="0.45">
      <c r="B32" s="738"/>
      <c r="C32" s="65"/>
      <c r="D32" s="67" t="s">
        <v>3</v>
      </c>
      <c r="E32" s="68"/>
      <c r="F32" s="68"/>
      <c r="G32" s="68"/>
      <c r="H32" s="68"/>
      <c r="I32" s="68"/>
      <c r="J32" s="68"/>
      <c r="K32" s="69"/>
      <c r="L32" s="70" t="s">
        <v>4</v>
      </c>
      <c r="M32" s="68"/>
      <c r="N32" s="68"/>
      <c r="O32" s="68"/>
      <c r="P32" s="68"/>
      <c r="Q32" s="68"/>
      <c r="R32" s="68"/>
      <c r="S32" s="68"/>
      <c r="T32" s="69"/>
      <c r="U32" s="70" t="s">
        <v>5</v>
      </c>
      <c r="V32" s="68"/>
      <c r="W32" s="68"/>
      <c r="X32" s="68"/>
      <c r="Y32" s="68"/>
      <c r="Z32" s="68"/>
      <c r="AA32" s="68"/>
      <c r="AB32" s="68"/>
      <c r="AC32" s="69"/>
      <c r="AD32" s="65"/>
      <c r="AI32" s="738"/>
    </row>
    <row r="33" spans="2:35" x14ac:dyDescent="0.4">
      <c r="B33" s="738"/>
      <c r="C33" s="65"/>
      <c r="D33" s="71" t="str">
        <f>'D4 Hours &amp; Wages'!E41</f>
        <v>Included        (in whole or in part)</v>
      </c>
      <c r="E33" s="65"/>
      <c r="F33" s="65"/>
      <c r="G33" s="65"/>
      <c r="H33" s="65"/>
      <c r="I33" s="65"/>
      <c r="J33" s="65"/>
      <c r="K33" s="72"/>
      <c r="L33" s="71" t="str">
        <f>'D5 Non-Discrimination'!E34</f>
        <v>Included        (in whole or in part)</v>
      </c>
      <c r="M33" s="65"/>
      <c r="N33" s="65"/>
      <c r="O33" s="65"/>
      <c r="P33" s="65"/>
      <c r="Q33" s="65"/>
      <c r="R33" s="65"/>
      <c r="S33" s="65"/>
      <c r="T33" s="72"/>
      <c r="U33" s="71" t="str">
        <f>'D6 H&amp;S'!E40</f>
        <v>Included        (in whole or in part)</v>
      </c>
      <c r="V33" s="65"/>
      <c r="W33" s="65"/>
      <c r="X33" s="65"/>
      <c r="Y33" s="65"/>
      <c r="Z33" s="65"/>
      <c r="AA33" s="65"/>
      <c r="AB33" s="65"/>
      <c r="AC33" s="72"/>
      <c r="AD33" s="65"/>
      <c r="AI33" s="738"/>
    </row>
    <row r="34" spans="2:35" x14ac:dyDescent="0.4">
      <c r="B34" s="738"/>
      <c r="C34" s="65"/>
      <c r="D34" s="71"/>
      <c r="E34" s="65"/>
      <c r="F34" s="73" t="s">
        <v>114</v>
      </c>
      <c r="G34" s="65" t="str">
        <f>'D4 Hours &amp; Wages'!E3</f>
        <v>Included</v>
      </c>
      <c r="H34" s="394" t="e">
        <f>'D4 Hours &amp; Wages'!I3</f>
        <v>#N/A</v>
      </c>
      <c r="I34" s="74">
        <f>'D4 Hours &amp; Wages'!H3</f>
        <v>0</v>
      </c>
      <c r="J34" s="74"/>
      <c r="K34" s="72"/>
      <c r="L34" s="71"/>
      <c r="M34" s="65"/>
      <c r="N34" s="73" t="s">
        <v>127</v>
      </c>
      <c r="O34" s="65" t="str">
        <f>'D5 Non-Discrimination'!E3</f>
        <v>Included</v>
      </c>
      <c r="P34" s="394" t="e">
        <f>'D5 Non-Discrimination'!I3</f>
        <v>#N/A</v>
      </c>
      <c r="Q34" s="74">
        <f>'D5 Non-Discrimination'!H3</f>
        <v>0</v>
      </c>
      <c r="R34" s="74"/>
      <c r="S34" s="74"/>
      <c r="T34" s="72"/>
      <c r="U34" s="71"/>
      <c r="V34" s="65"/>
      <c r="W34" s="73" t="s">
        <v>130</v>
      </c>
      <c r="X34" s="65" t="str">
        <f>'D6 H&amp;S'!E3</f>
        <v>Included</v>
      </c>
      <c r="Y34" s="394" t="e">
        <f>'D6 H&amp;S'!I3</f>
        <v>#N/A</v>
      </c>
      <c r="Z34" s="74">
        <f>'D6 H&amp;S'!H3</f>
        <v>0</v>
      </c>
      <c r="AA34" s="74"/>
      <c r="AB34" s="74"/>
      <c r="AC34" s="72"/>
      <c r="AD34" s="65"/>
      <c r="AI34" s="738"/>
    </row>
    <row r="35" spans="2:35" x14ac:dyDescent="0.4">
      <c r="B35" s="738"/>
      <c r="C35" s="65"/>
      <c r="D35" s="71"/>
      <c r="E35" s="65"/>
      <c r="F35" s="73" t="s">
        <v>115</v>
      </c>
      <c r="G35" s="65" t="str">
        <f>'D4 Hours &amp; Wages'!E4</f>
        <v>Included</v>
      </c>
      <c r="H35" s="394" t="e">
        <f>'D4 Hours &amp; Wages'!I4</f>
        <v>#N/A</v>
      </c>
      <c r="I35" s="74">
        <f>'D4 Hours &amp; Wages'!H4</f>
        <v>0</v>
      </c>
      <c r="J35" s="74"/>
      <c r="K35" s="72"/>
      <c r="L35" s="71"/>
      <c r="M35" s="65"/>
      <c r="N35" s="73" t="s">
        <v>126</v>
      </c>
      <c r="O35" s="65" t="str">
        <f>'D5 Non-Discrimination'!E4</f>
        <v>Included</v>
      </c>
      <c r="P35" s="394" t="e">
        <f>'D5 Non-Discrimination'!I4</f>
        <v>#N/A</v>
      </c>
      <c r="Q35" s="74">
        <f>'D5 Non-Discrimination'!H4</f>
        <v>0</v>
      </c>
      <c r="R35" s="74"/>
      <c r="S35" s="74"/>
      <c r="T35" s="72"/>
      <c r="U35" s="71"/>
      <c r="V35" s="65"/>
      <c r="W35" s="73" t="s">
        <v>131</v>
      </c>
      <c r="X35" s="65" t="str">
        <f>'D6 H&amp;S'!E4</f>
        <v>Included</v>
      </c>
      <c r="Y35" s="394" t="e">
        <f>'D6 H&amp;S'!I4</f>
        <v>#N/A</v>
      </c>
      <c r="Z35" s="74">
        <f>'D6 H&amp;S'!H4</f>
        <v>0</v>
      </c>
      <c r="AA35" s="74"/>
      <c r="AB35" s="74"/>
      <c r="AC35" s="72"/>
      <c r="AD35" s="65"/>
      <c r="AI35" s="738"/>
    </row>
    <row r="36" spans="2:35" x14ac:dyDescent="0.4">
      <c r="B36" s="738"/>
      <c r="C36" s="65"/>
      <c r="D36" s="71"/>
      <c r="E36" s="65"/>
      <c r="F36" s="73" t="s">
        <v>116</v>
      </c>
      <c r="G36" s="65" t="str">
        <f>'D4 Hours &amp; Wages'!E5</f>
        <v>Included</v>
      </c>
      <c r="H36" s="394" t="e">
        <f>'D4 Hours &amp; Wages'!I5</f>
        <v>#N/A</v>
      </c>
      <c r="I36" s="74">
        <f>'D4 Hours &amp; Wages'!H5</f>
        <v>0</v>
      </c>
      <c r="J36" s="74"/>
      <c r="K36" s="72"/>
      <c r="L36" s="71"/>
      <c r="M36" s="65"/>
      <c r="N36" s="73" t="s">
        <v>128</v>
      </c>
      <c r="O36" s="65" t="str">
        <f>'D5 Non-Discrimination'!E5</f>
        <v>Included</v>
      </c>
      <c r="P36" s="394" t="e">
        <f>'D5 Non-Discrimination'!I5</f>
        <v>#N/A</v>
      </c>
      <c r="Q36" s="74">
        <f>'D5 Non-Discrimination'!H5</f>
        <v>0</v>
      </c>
      <c r="R36" s="74"/>
      <c r="S36" s="74"/>
      <c r="T36" s="72"/>
      <c r="U36" s="71"/>
      <c r="V36" s="65"/>
      <c r="W36" s="73" t="s">
        <v>132</v>
      </c>
      <c r="X36" s="65" t="str">
        <f>'D6 H&amp;S'!E5</f>
        <v>Included</v>
      </c>
      <c r="Y36" s="394" t="e">
        <f>'D6 H&amp;S'!I5</f>
        <v>#N/A</v>
      </c>
      <c r="Z36" s="74">
        <f>'D6 H&amp;S'!H5</f>
        <v>0</v>
      </c>
      <c r="AA36" s="74"/>
      <c r="AB36" s="74"/>
      <c r="AC36" s="72"/>
      <c r="AD36" s="65"/>
      <c r="AI36" s="738"/>
    </row>
    <row r="37" spans="2:35" x14ac:dyDescent="0.4">
      <c r="B37" s="738"/>
      <c r="C37" s="65"/>
      <c r="D37" s="71"/>
      <c r="E37" s="65"/>
      <c r="F37" s="73" t="s">
        <v>117</v>
      </c>
      <c r="G37" s="65" t="str">
        <f>'D4 Hours &amp; Wages'!E6</f>
        <v>Included</v>
      </c>
      <c r="H37" s="394" t="e">
        <f>'D4 Hours &amp; Wages'!I6</f>
        <v>#N/A</v>
      </c>
      <c r="I37" s="74">
        <f>'D4 Hours &amp; Wages'!H6</f>
        <v>0</v>
      </c>
      <c r="J37" s="74"/>
      <c r="K37" s="72"/>
      <c r="L37" s="71"/>
      <c r="M37" s="65"/>
      <c r="N37" s="73" t="s">
        <v>129</v>
      </c>
      <c r="O37" s="65" t="str">
        <f>'D5 Non-Discrimination'!E6</f>
        <v>Included</v>
      </c>
      <c r="P37" s="394" t="e">
        <f>'D5 Non-Discrimination'!I6</f>
        <v>#N/A</v>
      </c>
      <c r="Q37" s="74">
        <f>'D5 Non-Discrimination'!H6</f>
        <v>0</v>
      </c>
      <c r="R37" s="74"/>
      <c r="S37" s="74"/>
      <c r="T37" s="72"/>
      <c r="U37" s="71"/>
      <c r="V37" s="65"/>
      <c r="W37" s="73" t="s">
        <v>133</v>
      </c>
      <c r="X37" s="65" t="str">
        <f>'D6 H&amp;S'!E6</f>
        <v>Included</v>
      </c>
      <c r="Y37" s="394" t="e">
        <f>'D6 H&amp;S'!I6</f>
        <v>#N/A</v>
      </c>
      <c r="Z37" s="74">
        <f>'D6 H&amp;S'!H6</f>
        <v>0</v>
      </c>
      <c r="AA37" s="74"/>
      <c r="AB37" s="74"/>
      <c r="AC37" s="72"/>
      <c r="AD37" s="65"/>
      <c r="AI37" s="738"/>
    </row>
    <row r="38" spans="2:35" x14ac:dyDescent="0.4">
      <c r="B38" s="738"/>
      <c r="C38" s="65"/>
      <c r="D38" s="71"/>
      <c r="E38" s="65"/>
      <c r="F38" s="73" t="s">
        <v>118</v>
      </c>
      <c r="G38" s="65" t="str">
        <f>'D4 Hours &amp; Wages'!E7</f>
        <v>Included</v>
      </c>
      <c r="H38" s="394" t="e">
        <f>'D4 Hours &amp; Wages'!I7</f>
        <v>#N/A</v>
      </c>
      <c r="I38" s="74">
        <f>'D4 Hours &amp; Wages'!H7</f>
        <v>0</v>
      </c>
      <c r="J38" s="74"/>
      <c r="K38" s="72"/>
      <c r="L38" s="71"/>
      <c r="M38" s="65"/>
      <c r="N38" s="65"/>
      <c r="O38" s="65"/>
      <c r="P38" s="65"/>
      <c r="Q38" s="65"/>
      <c r="R38" s="65"/>
      <c r="S38" s="65"/>
      <c r="T38" s="72"/>
      <c r="U38" s="71"/>
      <c r="V38" s="65"/>
      <c r="W38" s="73" t="s">
        <v>134</v>
      </c>
      <c r="X38" s="65" t="str">
        <f>'D6 H&amp;S'!E7</f>
        <v>Included</v>
      </c>
      <c r="Y38" s="394" t="e">
        <f>'D6 H&amp;S'!I7</f>
        <v>#N/A</v>
      </c>
      <c r="Z38" s="74">
        <f>'D6 H&amp;S'!H7</f>
        <v>0</v>
      </c>
      <c r="AA38" s="74"/>
      <c r="AB38" s="74"/>
      <c r="AC38" s="72"/>
      <c r="AD38" s="65"/>
      <c r="AI38" s="738"/>
    </row>
    <row r="39" spans="2:35" x14ac:dyDescent="0.4">
      <c r="B39" s="738"/>
      <c r="C39" s="65"/>
      <c r="D39" s="71"/>
      <c r="E39" s="65"/>
      <c r="F39" s="73" t="s">
        <v>119</v>
      </c>
      <c r="G39" s="65" t="str">
        <f>'D4 Hours &amp; Wages'!E8</f>
        <v>Included</v>
      </c>
      <c r="H39" s="394" t="e">
        <f>'D4 Hours &amp; Wages'!I8</f>
        <v>#N/A</v>
      </c>
      <c r="I39" s="74">
        <f>'D4 Hours &amp; Wages'!H8</f>
        <v>0</v>
      </c>
      <c r="J39" s="74"/>
      <c r="K39" s="72"/>
      <c r="L39" s="71"/>
      <c r="M39" s="65"/>
      <c r="N39" s="65"/>
      <c r="O39" s="65"/>
      <c r="P39" s="65"/>
      <c r="Q39" s="65"/>
      <c r="R39" s="65"/>
      <c r="S39" s="65"/>
      <c r="T39" s="72"/>
      <c r="U39" s="71"/>
      <c r="V39" s="65"/>
      <c r="W39" s="73" t="s">
        <v>135</v>
      </c>
      <c r="X39" s="65" t="str">
        <f>'D6 H&amp;S'!E8</f>
        <v>Included</v>
      </c>
      <c r="Y39" s="394" t="e">
        <f>'D6 H&amp;S'!I8</f>
        <v>#N/A</v>
      </c>
      <c r="Z39" s="74">
        <f>'D6 H&amp;S'!H8</f>
        <v>0</v>
      </c>
      <c r="AA39" s="74"/>
      <c r="AB39" s="74"/>
      <c r="AC39" s="72"/>
      <c r="AD39" s="65"/>
      <c r="AI39" s="738"/>
    </row>
    <row r="40" spans="2:35" x14ac:dyDescent="0.4">
      <c r="B40" s="738"/>
      <c r="C40" s="65"/>
      <c r="D40" s="71"/>
      <c r="E40" s="65"/>
      <c r="F40" s="73" t="s">
        <v>120</v>
      </c>
      <c r="G40" s="65" t="str">
        <f>'D4 Hours &amp; Wages'!E9</f>
        <v>Included</v>
      </c>
      <c r="H40" s="394" t="e">
        <f>'D4 Hours &amp; Wages'!I9</f>
        <v>#N/A</v>
      </c>
      <c r="I40" s="74">
        <f>'D4 Hours &amp; Wages'!H9</f>
        <v>0</v>
      </c>
      <c r="J40" s="74"/>
      <c r="K40" s="72"/>
      <c r="L40" s="71"/>
      <c r="M40" s="65"/>
      <c r="N40" s="65"/>
      <c r="O40" s="65"/>
      <c r="P40" s="65"/>
      <c r="Q40" s="65"/>
      <c r="R40" s="65"/>
      <c r="S40" s="65"/>
      <c r="T40" s="72"/>
      <c r="U40" s="71"/>
      <c r="V40" s="65"/>
      <c r="W40" s="73" t="s">
        <v>136</v>
      </c>
      <c r="X40" s="65" t="str">
        <f>'D6 H&amp;S'!E9</f>
        <v>Included</v>
      </c>
      <c r="Y40" s="394" t="e">
        <f>'D6 H&amp;S'!I9</f>
        <v>#N/A</v>
      </c>
      <c r="Z40" s="74">
        <f>'D6 H&amp;S'!H9</f>
        <v>0</v>
      </c>
      <c r="AA40" s="74"/>
      <c r="AB40" s="74"/>
      <c r="AC40" s="72"/>
      <c r="AD40" s="65"/>
      <c r="AI40" s="738"/>
    </row>
    <row r="41" spans="2:35" x14ac:dyDescent="0.4">
      <c r="B41" s="738"/>
      <c r="C41" s="65"/>
      <c r="D41" s="71"/>
      <c r="E41" s="65"/>
      <c r="F41" s="73" t="s">
        <v>121</v>
      </c>
      <c r="G41" s="65" t="str">
        <f>'D4 Hours &amp; Wages'!E10</f>
        <v>Included</v>
      </c>
      <c r="H41" s="394" t="e">
        <f>'D4 Hours &amp; Wages'!I10</f>
        <v>#N/A</v>
      </c>
      <c r="I41" s="74">
        <f>'D4 Hours &amp; Wages'!H10</f>
        <v>0</v>
      </c>
      <c r="J41" s="74"/>
      <c r="K41" s="72"/>
      <c r="L41" s="71"/>
      <c r="M41" s="65"/>
      <c r="N41" s="65"/>
      <c r="O41" s="65"/>
      <c r="P41" s="65"/>
      <c r="Q41" s="65"/>
      <c r="R41" s="65"/>
      <c r="S41" s="65"/>
      <c r="T41" s="72"/>
      <c r="U41" s="71"/>
      <c r="V41" s="65"/>
      <c r="W41" s="73" t="s">
        <v>137</v>
      </c>
      <c r="X41" s="65" t="str">
        <f>'D6 H&amp;S'!E10</f>
        <v>Included</v>
      </c>
      <c r="Y41" s="394" t="e">
        <f>'D6 H&amp;S'!I10</f>
        <v>#N/A</v>
      </c>
      <c r="Z41" s="74">
        <f>'D6 H&amp;S'!H10</f>
        <v>0</v>
      </c>
      <c r="AA41" s="74"/>
      <c r="AB41" s="74"/>
      <c r="AC41" s="72"/>
      <c r="AD41" s="65" t="s">
        <v>382</v>
      </c>
      <c r="AI41" s="738"/>
    </row>
    <row r="42" spans="2:35" x14ac:dyDescent="0.4">
      <c r="B42" s="738"/>
      <c r="C42" s="65"/>
      <c r="D42" s="71"/>
      <c r="E42" s="65"/>
      <c r="F42" s="73" t="s">
        <v>122</v>
      </c>
      <c r="G42" s="65" t="str">
        <f>'D4 Hours &amp; Wages'!E11</f>
        <v>Included</v>
      </c>
      <c r="H42" s="394" t="e">
        <f>'D4 Hours &amp; Wages'!I11</f>
        <v>#N/A</v>
      </c>
      <c r="I42" s="74">
        <f>'D4 Hours &amp; Wages'!H11</f>
        <v>0</v>
      </c>
      <c r="J42" s="74"/>
      <c r="K42" s="72"/>
      <c r="L42" s="71"/>
      <c r="M42" s="65"/>
      <c r="N42" s="65"/>
      <c r="O42" s="65"/>
      <c r="P42" s="65"/>
      <c r="Q42" s="65"/>
      <c r="R42" s="65"/>
      <c r="S42" s="65"/>
      <c r="T42" s="72"/>
      <c r="U42" s="71"/>
      <c r="V42" s="65"/>
      <c r="W42" s="73" t="s">
        <v>138</v>
      </c>
      <c r="X42" s="65" t="str">
        <f>'D6 H&amp;S'!E11</f>
        <v>Included</v>
      </c>
      <c r="Y42" s="394" t="e">
        <f>'D6 H&amp;S'!I11</f>
        <v>#N/A</v>
      </c>
      <c r="Z42" s="74">
        <f>'D6 H&amp;S'!H11</f>
        <v>0</v>
      </c>
      <c r="AA42" s="74"/>
      <c r="AB42" s="74"/>
      <c r="AC42" s="72"/>
      <c r="AD42" s="65"/>
      <c r="AI42" s="738"/>
    </row>
    <row r="43" spans="2:35" x14ac:dyDescent="0.4">
      <c r="B43" s="738"/>
      <c r="C43" s="65"/>
      <c r="D43" s="71"/>
      <c r="E43" s="65"/>
      <c r="F43" s="73" t="s">
        <v>123</v>
      </c>
      <c r="G43" s="65" t="str">
        <f>'D4 Hours &amp; Wages'!E12</f>
        <v>Included</v>
      </c>
      <c r="H43" s="394" t="e">
        <f>'D4 Hours &amp; Wages'!I12</f>
        <v>#N/A</v>
      </c>
      <c r="I43" s="74">
        <f>'D4 Hours &amp; Wages'!H12</f>
        <v>0</v>
      </c>
      <c r="J43" s="74"/>
      <c r="K43" s="72"/>
      <c r="L43" s="71"/>
      <c r="M43" s="65"/>
      <c r="N43" s="65"/>
      <c r="O43" s="65"/>
      <c r="P43" s="65"/>
      <c r="Q43" s="65"/>
      <c r="R43" s="65"/>
      <c r="S43" s="65"/>
      <c r="T43" s="72"/>
      <c r="U43" s="71"/>
      <c r="V43" s="65"/>
      <c r="W43" s="73" t="s">
        <v>139</v>
      </c>
      <c r="X43" s="65" t="str">
        <f>'D6 H&amp;S'!E12</f>
        <v>Included</v>
      </c>
      <c r="Y43" s="394" t="e">
        <f>'D6 H&amp;S'!I12</f>
        <v>#N/A</v>
      </c>
      <c r="Z43" s="74">
        <f>'D6 H&amp;S'!H12</f>
        <v>0</v>
      </c>
      <c r="AA43" s="74"/>
      <c r="AB43" s="74"/>
      <c r="AC43" s="72"/>
      <c r="AD43" s="65"/>
      <c r="AI43" s="738"/>
    </row>
    <row r="44" spans="2:35" x14ac:dyDescent="0.4">
      <c r="B44" s="738"/>
      <c r="C44" s="65"/>
      <c r="D44" s="71"/>
      <c r="E44" s="65"/>
      <c r="F44" s="73" t="s">
        <v>124</v>
      </c>
      <c r="G44" s="65" t="str">
        <f>'D4 Hours &amp; Wages'!E13</f>
        <v>Included</v>
      </c>
      <c r="H44" s="394" t="e">
        <f>'D4 Hours &amp; Wages'!I13</f>
        <v>#N/A</v>
      </c>
      <c r="I44" s="74">
        <f>'D4 Hours &amp; Wages'!H13</f>
        <v>0</v>
      </c>
      <c r="J44" s="74"/>
      <c r="K44" s="72"/>
      <c r="L44" s="71"/>
      <c r="M44" s="65"/>
      <c r="N44" s="65"/>
      <c r="O44" s="65"/>
      <c r="P44" s="65"/>
      <c r="Q44" s="65"/>
      <c r="R44" s="65"/>
      <c r="S44" s="65"/>
      <c r="T44" s="72"/>
      <c r="U44" s="71"/>
      <c r="V44" s="65"/>
      <c r="W44" s="73" t="s">
        <v>140</v>
      </c>
      <c r="X44" s="65" t="str">
        <f>'D6 H&amp;S'!E13</f>
        <v>Included</v>
      </c>
      <c r="Y44" s="394" t="e">
        <f>'D6 H&amp;S'!I13</f>
        <v>#N/A</v>
      </c>
      <c r="Z44" s="74">
        <f>'D6 H&amp;S'!H13</f>
        <v>0</v>
      </c>
      <c r="AA44" s="74"/>
      <c r="AB44" s="74"/>
      <c r="AC44" s="72"/>
      <c r="AD44" s="65"/>
      <c r="AI44" s="738"/>
    </row>
    <row r="45" spans="2:35" x14ac:dyDescent="0.4">
      <c r="B45" s="738"/>
      <c r="C45" s="65"/>
      <c r="D45" s="71"/>
      <c r="E45" s="65"/>
      <c r="F45" s="73" t="s">
        <v>125</v>
      </c>
      <c r="G45" s="65" t="str">
        <f>'D4 Hours &amp; Wages'!E14</f>
        <v>Included</v>
      </c>
      <c r="H45" s="394" t="e">
        <f>'D4 Hours &amp; Wages'!I14</f>
        <v>#N/A</v>
      </c>
      <c r="I45" s="74">
        <f>'D4 Hours &amp; Wages'!H14</f>
        <v>0</v>
      </c>
      <c r="J45" s="74"/>
      <c r="K45" s="72"/>
      <c r="L45" s="71"/>
      <c r="M45" s="65"/>
      <c r="N45" s="65"/>
      <c r="O45" s="65"/>
      <c r="P45" s="65"/>
      <c r="Q45" s="65"/>
      <c r="R45" s="65"/>
      <c r="S45" s="65"/>
      <c r="T45" s="72"/>
      <c r="U45" s="71"/>
      <c r="V45" s="65"/>
      <c r="W45" s="73"/>
      <c r="X45" s="65"/>
      <c r="Y45" s="65"/>
      <c r="Z45" s="74"/>
      <c r="AA45" s="74"/>
      <c r="AB45" s="74"/>
      <c r="AC45" s="72"/>
      <c r="AD45" s="65"/>
      <c r="AI45" s="738"/>
    </row>
    <row r="46" spans="2:35" ht="9" customHeight="1" x14ac:dyDescent="0.4">
      <c r="B46" s="738"/>
      <c r="C46" s="65"/>
      <c r="D46" s="71"/>
      <c r="E46" s="65"/>
      <c r="F46" s="65"/>
      <c r="G46" s="65"/>
      <c r="H46" s="65"/>
      <c r="I46" s="65"/>
      <c r="J46" s="65"/>
      <c r="K46" s="72"/>
      <c r="L46" s="71"/>
      <c r="M46" s="65"/>
      <c r="N46" s="65"/>
      <c r="O46" s="65"/>
      <c r="P46" s="65"/>
      <c r="Q46" s="65"/>
      <c r="R46" s="65"/>
      <c r="S46" s="65"/>
      <c r="T46" s="72"/>
      <c r="U46" s="71"/>
      <c r="V46" s="65"/>
      <c r="W46" s="65"/>
      <c r="X46" s="65"/>
      <c r="Y46" s="65"/>
      <c r="Z46" s="65"/>
      <c r="AA46" s="65"/>
      <c r="AB46" s="65"/>
      <c r="AC46" s="72"/>
      <c r="AD46" s="65"/>
      <c r="AI46" s="738"/>
    </row>
    <row r="47" spans="2:35" x14ac:dyDescent="0.4">
      <c r="B47" s="738"/>
      <c r="C47" s="65"/>
      <c r="D47" s="76"/>
      <c r="E47" s="77"/>
      <c r="F47" s="83" t="s">
        <v>497</v>
      </c>
      <c r="G47" s="652" t="e">
        <f>'D4 Hours &amp; Wages'!F17</f>
        <v>#DIV/0!</v>
      </c>
      <c r="H47" s="65"/>
      <c r="I47" s="65"/>
      <c r="J47" s="65"/>
      <c r="K47" s="72"/>
      <c r="L47" s="76"/>
      <c r="M47" s="77"/>
      <c r="N47" s="78" t="s">
        <v>497</v>
      </c>
      <c r="O47" s="652" t="e">
        <f>'D5 Non-Discrimination'!F9</f>
        <v>#DIV/0!</v>
      </c>
      <c r="P47" s="65"/>
      <c r="Q47" s="65"/>
      <c r="R47" s="65"/>
      <c r="S47" s="65"/>
      <c r="T47" s="72"/>
      <c r="U47" s="76"/>
      <c r="V47" s="77"/>
      <c r="W47" s="78" t="s">
        <v>497</v>
      </c>
      <c r="X47" s="652" t="e">
        <f>'D6 H&amp;S'!F16</f>
        <v>#DIV/0!</v>
      </c>
      <c r="Y47" s="65"/>
      <c r="Z47" s="65"/>
      <c r="AA47" s="65"/>
      <c r="AB47" s="65"/>
      <c r="AC47" s="72"/>
      <c r="AD47" s="65"/>
      <c r="AI47" s="738"/>
    </row>
    <row r="48" spans="2:35" x14ac:dyDescent="0.4">
      <c r="B48" s="738"/>
      <c r="C48" s="65"/>
      <c r="D48" s="76"/>
      <c r="E48" s="617"/>
      <c r="F48" s="489" t="s">
        <v>282</v>
      </c>
      <c r="G48" s="476" t="str">
        <f>'D4 Hours &amp; Wages'!F18</f>
        <v>N/A</v>
      </c>
      <c r="H48" s="65"/>
      <c r="I48" s="65"/>
      <c r="J48" s="65"/>
      <c r="K48" s="72"/>
      <c r="L48" s="76"/>
      <c r="M48" s="77"/>
      <c r="N48" s="78" t="s">
        <v>282</v>
      </c>
      <c r="O48" s="476" t="str">
        <f>'D5 Non-Discrimination'!F10</f>
        <v>N/A</v>
      </c>
      <c r="P48" s="65"/>
      <c r="Q48" s="65"/>
      <c r="R48" s="65"/>
      <c r="S48" s="65"/>
      <c r="T48" s="72"/>
      <c r="U48" s="76"/>
      <c r="V48" s="77"/>
      <c r="W48" s="78" t="s">
        <v>282</v>
      </c>
      <c r="X48" s="476" t="str">
        <f>'D6 H&amp;S'!F17</f>
        <v>N/A</v>
      </c>
      <c r="Y48" s="65"/>
      <c r="Z48" s="65"/>
      <c r="AA48" s="65"/>
      <c r="AB48" s="65"/>
      <c r="AC48" s="72"/>
      <c r="AD48" s="65"/>
      <c r="AI48" s="738"/>
    </row>
    <row r="49" spans="2:35" x14ac:dyDescent="0.4">
      <c r="B49" s="738"/>
      <c r="C49" s="65"/>
      <c r="D49" s="618"/>
      <c r="E49" s="487"/>
      <c r="F49" s="488" t="s">
        <v>283</v>
      </c>
      <c r="G49" s="477" t="str">
        <f>'D4 Hours &amp; Wages'!F19</f>
        <v>N/A</v>
      </c>
      <c r="H49" s="65"/>
      <c r="I49" s="65"/>
      <c r="J49" s="65"/>
      <c r="K49" s="72"/>
      <c r="L49" s="80"/>
      <c r="M49" s="81"/>
      <c r="N49" s="82" t="s">
        <v>283</v>
      </c>
      <c r="O49" s="477" t="str">
        <f>'D5 Non-Discrimination'!F11</f>
        <v>N/A</v>
      </c>
      <c r="P49" s="65"/>
      <c r="Q49" s="65"/>
      <c r="R49" s="65"/>
      <c r="S49" s="65"/>
      <c r="T49" s="72"/>
      <c r="U49" s="80"/>
      <c r="V49" s="81"/>
      <c r="W49" s="82" t="s">
        <v>283</v>
      </c>
      <c r="X49" s="477" t="str">
        <f>'D6 H&amp;S'!F18</f>
        <v>N/A</v>
      </c>
      <c r="Y49" s="65"/>
      <c r="Z49" s="65"/>
      <c r="AA49" s="65"/>
      <c r="AB49" s="65"/>
      <c r="AC49" s="72"/>
      <c r="AD49" s="65"/>
      <c r="AI49" s="738"/>
    </row>
    <row r="50" spans="2:35" x14ac:dyDescent="0.4">
      <c r="B50" s="738"/>
      <c r="C50" s="65"/>
      <c r="D50" s="71"/>
      <c r="E50" s="65"/>
      <c r="F50" s="86" t="s">
        <v>391</v>
      </c>
      <c r="G50" s="357">
        <f>'D4 Hours &amp; Wages'!F20</f>
        <v>0</v>
      </c>
      <c r="H50" s="65"/>
      <c r="I50" s="65"/>
      <c r="J50" s="65"/>
      <c r="K50" s="72"/>
      <c r="L50" s="76"/>
      <c r="M50" s="77"/>
      <c r="N50" s="78" t="s">
        <v>391</v>
      </c>
      <c r="O50" s="357">
        <f>'D5 Non-Discrimination'!F12</f>
        <v>0</v>
      </c>
      <c r="P50" s="65"/>
      <c r="Q50" s="65"/>
      <c r="R50" s="65"/>
      <c r="S50" s="65"/>
      <c r="T50" s="72"/>
      <c r="U50" s="76"/>
      <c r="V50" s="77"/>
      <c r="W50" s="78" t="s">
        <v>391</v>
      </c>
      <c r="X50" s="147">
        <f>'D6 H&amp;S'!F19</f>
        <v>0</v>
      </c>
      <c r="Y50" s="65"/>
      <c r="Z50" s="65"/>
      <c r="AA50" s="65"/>
      <c r="AB50" s="65"/>
      <c r="AC50" s="72"/>
      <c r="AD50" s="65"/>
      <c r="AI50" s="738"/>
    </row>
    <row r="51" spans="2:35" ht="14.5" customHeight="1" x14ac:dyDescent="0.4">
      <c r="B51" s="738"/>
      <c r="C51" s="65"/>
      <c r="D51" s="71"/>
      <c r="E51" s="65"/>
      <c r="F51" s="86" t="s">
        <v>486</v>
      </c>
      <c r="G51" s="357">
        <f>'D4 Hours &amp; Wages'!F21</f>
        <v>0</v>
      </c>
      <c r="H51" s="65"/>
      <c r="I51" s="65"/>
      <c r="J51" s="65"/>
      <c r="K51" s="72"/>
      <c r="L51" s="71"/>
      <c r="M51" s="65"/>
      <c r="N51" s="79" t="s">
        <v>486</v>
      </c>
      <c r="O51" s="357">
        <f>'D5 Non-Discrimination'!F13</f>
        <v>0</v>
      </c>
      <c r="P51" s="65"/>
      <c r="Q51" s="65"/>
      <c r="R51" s="65"/>
      <c r="S51" s="65"/>
      <c r="T51" s="72"/>
      <c r="U51" s="71"/>
      <c r="V51" s="65"/>
      <c r="W51" s="79" t="s">
        <v>486</v>
      </c>
      <c r="X51" s="357">
        <f>'D6 H&amp;S'!F20</f>
        <v>0</v>
      </c>
      <c r="Y51" s="65"/>
      <c r="Z51" s="65"/>
      <c r="AA51" s="65"/>
      <c r="AB51" s="65"/>
      <c r="AC51" s="72"/>
      <c r="AD51" s="65"/>
      <c r="AI51" s="738"/>
    </row>
    <row r="52" spans="2:35" ht="14.5" customHeight="1" x14ac:dyDescent="0.4">
      <c r="B52" s="738"/>
      <c r="C52" s="65"/>
      <c r="D52" s="80"/>
      <c r="E52" s="81"/>
      <c r="F52" s="84" t="s">
        <v>490</v>
      </c>
      <c r="G52" s="135">
        <f>'D4 Hours &amp; Wages'!F22</f>
        <v>0</v>
      </c>
      <c r="H52" s="65"/>
      <c r="I52" s="65"/>
      <c r="J52" s="365" t="s">
        <v>499</v>
      </c>
      <c r="K52" s="72"/>
      <c r="L52" s="80"/>
      <c r="M52" s="81"/>
      <c r="N52" s="84" t="s">
        <v>490</v>
      </c>
      <c r="O52" s="135">
        <f>'D5 Non-Discrimination'!F14</f>
        <v>0</v>
      </c>
      <c r="P52" s="65"/>
      <c r="Q52" s="65"/>
      <c r="R52" s="65"/>
      <c r="S52" s="365" t="s">
        <v>499</v>
      </c>
      <c r="T52" s="72"/>
      <c r="U52" s="80"/>
      <c r="V52" s="81"/>
      <c r="W52" s="84" t="s">
        <v>490</v>
      </c>
      <c r="X52" s="135">
        <f>'D6 H&amp;S'!F21</f>
        <v>0</v>
      </c>
      <c r="Y52" s="65"/>
      <c r="Z52" s="65"/>
      <c r="AA52" s="65"/>
      <c r="AB52" s="365" t="s">
        <v>499</v>
      </c>
      <c r="AC52" s="72"/>
      <c r="AD52" s="65"/>
      <c r="AI52" s="738"/>
    </row>
    <row r="53" spans="2:35" ht="14.5" customHeight="1" x14ac:dyDescent="0.4">
      <c r="B53" s="738"/>
      <c r="C53" s="65"/>
      <c r="D53" s="76"/>
      <c r="E53" s="83"/>
      <c r="F53" s="83" t="s">
        <v>659</v>
      </c>
      <c r="G53" s="934">
        <f>'D4 Hours &amp; Wages'!E61</f>
        <v>0</v>
      </c>
      <c r="H53" s="935"/>
      <c r="I53" s="71"/>
      <c r="J53" s="938" t="str">
        <f>IFERROR('D4 Hours &amp; Wages'!E64,"Incomplete")</f>
        <v>Incomplete</v>
      </c>
      <c r="K53" s="72"/>
      <c r="L53" s="76"/>
      <c r="M53" s="83"/>
      <c r="N53" s="83" t="s">
        <v>659</v>
      </c>
      <c r="O53" s="934">
        <f>'D5 Non-Discrimination'!E54</f>
        <v>0</v>
      </c>
      <c r="P53" s="935"/>
      <c r="Q53" s="133"/>
      <c r="R53" s="74"/>
      <c r="S53" s="938" t="str">
        <f>IFERROR('D5 Non-Discrimination'!E60,"Incomplete")</f>
        <v>Incomplete</v>
      </c>
      <c r="T53" s="79"/>
      <c r="U53" s="76"/>
      <c r="V53" s="83"/>
      <c r="W53" s="83" t="s">
        <v>659</v>
      </c>
      <c r="X53" s="934">
        <f>'D6 H&amp;S'!E60</f>
        <v>0</v>
      </c>
      <c r="Y53" s="935"/>
      <c r="Z53" s="71"/>
      <c r="AA53" s="65"/>
      <c r="AB53" s="938" t="str">
        <f>IFERROR('D6 H&amp;S'!E66,"Incomplete")</f>
        <v>Incomplete</v>
      </c>
      <c r="AC53" s="72"/>
      <c r="AD53" s="65"/>
      <c r="AI53" s="738"/>
    </row>
    <row r="54" spans="2:35" ht="14.5" customHeight="1" x14ac:dyDescent="0.4">
      <c r="B54" s="738"/>
      <c r="C54" s="65"/>
      <c r="D54" s="80"/>
      <c r="E54" s="84"/>
      <c r="F54" s="84" t="s">
        <v>498</v>
      </c>
      <c r="G54" s="920">
        <f>'D4 Hours &amp; Wages'!H41</f>
        <v>0</v>
      </c>
      <c r="H54" s="921"/>
      <c r="I54" s="133"/>
      <c r="J54" s="939"/>
      <c r="K54" s="72"/>
      <c r="L54" s="80"/>
      <c r="M54" s="84"/>
      <c r="N54" s="84" t="s">
        <v>498</v>
      </c>
      <c r="O54" s="903">
        <f>'D5 Non-Discrimination'!H34</f>
        <v>0</v>
      </c>
      <c r="P54" s="904"/>
      <c r="Q54" s="133"/>
      <c r="R54" s="74"/>
      <c r="S54" s="939"/>
      <c r="T54" s="79"/>
      <c r="U54" s="80"/>
      <c r="V54" s="84"/>
      <c r="W54" s="84" t="s">
        <v>498</v>
      </c>
      <c r="X54" s="903">
        <f>'D6 H&amp;S'!H40</f>
        <v>0</v>
      </c>
      <c r="Y54" s="904"/>
      <c r="Z54" s="133"/>
      <c r="AA54" s="74"/>
      <c r="AB54" s="939"/>
      <c r="AC54" s="72"/>
      <c r="AD54" s="65"/>
      <c r="AI54" s="738"/>
    </row>
    <row r="55" spans="2:35" x14ac:dyDescent="0.4">
      <c r="B55" s="738"/>
      <c r="C55" s="65"/>
      <c r="D55" s="80"/>
      <c r="E55" s="81"/>
      <c r="F55" s="81"/>
      <c r="G55" s="81"/>
      <c r="H55" s="81"/>
      <c r="I55" s="81"/>
      <c r="J55" s="81"/>
      <c r="K55" s="85"/>
      <c r="L55" s="80"/>
      <c r="M55" s="81"/>
      <c r="N55" s="81"/>
      <c r="O55" s="81"/>
      <c r="P55" s="81"/>
      <c r="Q55" s="81"/>
      <c r="R55" s="81"/>
      <c r="S55" s="81"/>
      <c r="T55" s="85"/>
      <c r="U55" s="80"/>
      <c r="V55" s="81"/>
      <c r="W55" s="81"/>
      <c r="X55" s="81"/>
      <c r="Y55" s="81"/>
      <c r="Z55" s="81"/>
      <c r="AA55" s="81"/>
      <c r="AB55" s="81"/>
      <c r="AC55" s="85"/>
      <c r="AD55" s="65"/>
      <c r="AI55" s="738"/>
    </row>
    <row r="56" spans="2:35" ht="9.75" customHeight="1" x14ac:dyDescent="0.4">
      <c r="B56" s="738"/>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I56" s="738"/>
    </row>
    <row r="57" spans="2:35" ht="9.75" customHeight="1" x14ac:dyDescent="0.4">
      <c r="B57" s="738"/>
      <c r="C57" s="65"/>
      <c r="D57" s="65"/>
      <c r="E57" s="65"/>
      <c r="F57" s="65"/>
      <c r="G57" s="65"/>
      <c r="H57" s="65"/>
      <c r="I57" s="65"/>
      <c r="J57" s="65"/>
      <c r="K57" s="65"/>
      <c r="L57" s="65"/>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row>
    <row r="58" spans="2:35" ht="9.75" customHeight="1" x14ac:dyDescent="0.4">
      <c r="B58" s="738"/>
      <c r="C58" s="65"/>
      <c r="D58" s="65"/>
      <c r="E58" s="65"/>
      <c r="F58" s="65"/>
      <c r="G58" s="65"/>
      <c r="H58" s="65"/>
      <c r="I58" s="65"/>
      <c r="J58" s="65"/>
      <c r="K58" s="65"/>
      <c r="L58" s="65"/>
      <c r="M58" s="738"/>
      <c r="N58" s="65"/>
      <c r="O58" s="65"/>
      <c r="P58" s="65"/>
      <c r="Q58" s="65"/>
      <c r="R58" s="65"/>
      <c r="S58" s="65"/>
      <c r="T58" s="65"/>
      <c r="U58" s="65"/>
      <c r="V58" s="65"/>
      <c r="W58" s="65"/>
      <c r="X58" s="65"/>
      <c r="Y58" s="65"/>
      <c r="Z58" s="65"/>
      <c r="AA58" s="65"/>
      <c r="AB58" s="65"/>
      <c r="AC58" s="65"/>
      <c r="AD58" s="65"/>
      <c r="AI58" s="738"/>
    </row>
    <row r="59" spans="2:35" ht="15.9" x14ac:dyDescent="0.45">
      <c r="B59" s="738"/>
      <c r="C59" s="65"/>
      <c r="D59" s="67" t="s">
        <v>6</v>
      </c>
      <c r="E59" s="68"/>
      <c r="F59" s="68"/>
      <c r="G59" s="68"/>
      <c r="H59" s="68"/>
      <c r="I59" s="68"/>
      <c r="J59" s="68"/>
      <c r="K59" s="69"/>
      <c r="L59" s="65"/>
      <c r="M59" s="738"/>
      <c r="N59" s="65"/>
      <c r="O59" s="92"/>
      <c r="P59" s="92"/>
      <c r="Q59" s="92"/>
      <c r="R59" s="92"/>
      <c r="S59" s="92"/>
      <c r="T59" s="92"/>
      <c r="U59" s="92"/>
      <c r="V59" s="92"/>
      <c r="W59" s="92"/>
      <c r="X59" s="92"/>
      <c r="Y59" s="92"/>
      <c r="Z59" s="92"/>
      <c r="AA59" s="92"/>
      <c r="AB59" s="92"/>
      <c r="AC59" s="92"/>
      <c r="AD59" s="92"/>
      <c r="AE59" s="92"/>
      <c r="AF59" s="92"/>
      <c r="AG59" s="92"/>
      <c r="AI59" s="738"/>
    </row>
    <row r="60" spans="2:35" x14ac:dyDescent="0.4">
      <c r="B60" s="738"/>
      <c r="C60" s="65"/>
      <c r="D60" s="71" t="str">
        <f>'D7 Privacy'!E32</f>
        <v>Included        (in whole or in part)</v>
      </c>
      <c r="E60" s="65"/>
      <c r="F60" s="65"/>
      <c r="G60" s="65"/>
      <c r="H60" s="65"/>
      <c r="I60" s="65"/>
      <c r="J60" s="65"/>
      <c r="K60" s="72"/>
      <c r="L60" s="65"/>
      <c r="M60" s="738"/>
      <c r="N60" s="65"/>
      <c r="O60" s="92"/>
      <c r="P60" s="92"/>
      <c r="Q60" s="92"/>
      <c r="R60" s="92"/>
      <c r="S60" s="92"/>
      <c r="T60" s="92"/>
      <c r="U60" s="92"/>
      <c r="V60" s="92"/>
      <c r="W60" s="92"/>
      <c r="X60" s="92"/>
      <c r="Y60" s="92"/>
      <c r="Z60" s="92"/>
      <c r="AA60" s="92"/>
      <c r="AB60" s="92"/>
      <c r="AC60" s="92"/>
      <c r="AD60" s="92"/>
      <c r="AE60" s="92"/>
      <c r="AF60" s="92"/>
      <c r="AG60" s="92"/>
      <c r="AI60" s="738"/>
    </row>
    <row r="61" spans="2:35" x14ac:dyDescent="0.4">
      <c r="B61" s="738"/>
      <c r="C61" s="65"/>
      <c r="D61" s="71"/>
      <c r="E61" s="65"/>
      <c r="F61" s="73" t="s">
        <v>141</v>
      </c>
      <c r="G61" s="65" t="str">
        <f>'D7 Privacy'!E3</f>
        <v>Included</v>
      </c>
      <c r="H61" s="394" t="e">
        <f>'D7 Privacy'!I3</f>
        <v>#N/A</v>
      </c>
      <c r="I61" s="74">
        <f>'D7 Privacy'!H3</f>
        <v>0</v>
      </c>
      <c r="J61" s="74"/>
      <c r="K61" s="72"/>
      <c r="L61" s="65"/>
      <c r="M61" s="738"/>
      <c r="N61" s="65"/>
      <c r="O61" s="92"/>
      <c r="P61" s="92"/>
      <c r="Q61" s="92"/>
      <c r="R61" s="92"/>
      <c r="S61" s="92"/>
      <c r="T61" s="92"/>
      <c r="U61" s="92"/>
      <c r="V61" s="92"/>
      <c r="W61" s="92"/>
      <c r="X61" s="92"/>
      <c r="Y61" s="92"/>
      <c r="Z61" s="92"/>
      <c r="AA61" s="92"/>
      <c r="AB61" s="92"/>
      <c r="AC61" s="92"/>
      <c r="AD61" s="92"/>
      <c r="AE61" s="92"/>
      <c r="AF61" s="92"/>
      <c r="AG61" s="92"/>
      <c r="AI61" s="738"/>
    </row>
    <row r="62" spans="2:35" x14ac:dyDescent="0.4">
      <c r="B62" s="738"/>
      <c r="C62" s="65"/>
      <c r="D62" s="71"/>
      <c r="E62" s="65"/>
      <c r="F62" s="73" t="s">
        <v>142</v>
      </c>
      <c r="G62" s="65" t="str">
        <f>'D7 Privacy'!E4</f>
        <v>Included</v>
      </c>
      <c r="H62" s="394" t="e">
        <f>'D7 Privacy'!I4</f>
        <v>#N/A</v>
      </c>
      <c r="I62" s="74">
        <f>'D7 Privacy'!H4</f>
        <v>0</v>
      </c>
      <c r="J62" s="74"/>
      <c r="K62" s="72"/>
      <c r="L62" s="65"/>
      <c r="M62" s="738"/>
      <c r="N62" s="65"/>
      <c r="O62" s="92"/>
      <c r="P62" s="92"/>
      <c r="Q62" s="92"/>
      <c r="R62" s="92"/>
      <c r="S62" s="92"/>
      <c r="T62" s="92"/>
      <c r="U62" s="92"/>
      <c r="V62" s="92"/>
      <c r="W62" s="92"/>
      <c r="X62" s="92"/>
      <c r="Y62" s="92"/>
      <c r="Z62" s="92"/>
      <c r="AA62" s="92"/>
      <c r="AB62" s="92"/>
      <c r="AC62" s="92"/>
      <c r="AD62" s="92"/>
      <c r="AE62" s="92"/>
      <c r="AF62" s="92"/>
      <c r="AG62" s="92"/>
      <c r="AI62" s="738"/>
    </row>
    <row r="63" spans="2:35" x14ac:dyDescent="0.4">
      <c r="B63" s="738"/>
      <c r="C63" s="65"/>
      <c r="D63" s="71"/>
      <c r="E63" s="65"/>
      <c r="F63" s="73" t="s">
        <v>143</v>
      </c>
      <c r="G63" s="65" t="str">
        <f>'D7 Privacy'!E5</f>
        <v>Included</v>
      </c>
      <c r="H63" s="394" t="e">
        <f>'D7 Privacy'!I5</f>
        <v>#N/A</v>
      </c>
      <c r="I63" s="74">
        <f>'D7 Privacy'!H5</f>
        <v>0</v>
      </c>
      <c r="J63" s="74"/>
      <c r="K63" s="72"/>
      <c r="L63" s="65"/>
      <c r="M63" s="738"/>
      <c r="N63" s="65"/>
      <c r="O63" s="92"/>
      <c r="P63" s="92"/>
      <c r="Q63" s="92"/>
      <c r="R63" s="92"/>
      <c r="S63" s="92"/>
      <c r="T63" s="92"/>
      <c r="U63" s="92"/>
      <c r="V63" s="92"/>
      <c r="W63" s="92"/>
      <c r="X63" s="92"/>
      <c r="Y63" s="92"/>
      <c r="Z63" s="92"/>
      <c r="AA63" s="92"/>
      <c r="AB63" s="92"/>
      <c r="AC63" s="92"/>
      <c r="AD63" s="92"/>
      <c r="AE63" s="92"/>
      <c r="AF63" s="92"/>
      <c r="AG63" s="92"/>
      <c r="AI63" s="738"/>
    </row>
    <row r="64" spans="2:35" x14ac:dyDescent="0.4">
      <c r="B64" s="738"/>
      <c r="C64" s="65"/>
      <c r="D64" s="71"/>
      <c r="E64" s="65"/>
      <c r="F64" s="65"/>
      <c r="G64" s="65"/>
      <c r="H64" s="65"/>
      <c r="I64" s="65"/>
      <c r="J64" s="65"/>
      <c r="K64" s="72"/>
      <c r="L64" s="65"/>
      <c r="M64" s="738"/>
      <c r="N64" s="65"/>
      <c r="O64" s="92"/>
      <c r="P64" s="92"/>
      <c r="Q64" s="92"/>
      <c r="R64" s="92"/>
      <c r="S64" s="92"/>
      <c r="T64" s="92"/>
      <c r="U64" s="92"/>
      <c r="V64" s="92"/>
      <c r="W64" s="92"/>
      <c r="X64" s="92"/>
      <c r="Y64" s="92"/>
      <c r="Z64" s="92"/>
      <c r="AA64" s="92"/>
      <c r="AB64" s="92"/>
      <c r="AC64" s="92"/>
      <c r="AD64" s="92"/>
      <c r="AE64" s="92"/>
      <c r="AF64" s="92"/>
      <c r="AG64" s="92"/>
      <c r="AI64" s="738"/>
    </row>
    <row r="65" spans="2:35" x14ac:dyDescent="0.4">
      <c r="B65" s="738"/>
      <c r="C65" s="65"/>
      <c r="D65" s="71"/>
      <c r="E65" s="65"/>
      <c r="F65" s="65"/>
      <c r="G65" s="65"/>
      <c r="H65" s="65"/>
      <c r="I65" s="65"/>
      <c r="J65" s="65"/>
      <c r="K65" s="72"/>
      <c r="L65" s="65"/>
      <c r="M65" s="738"/>
      <c r="N65" s="65"/>
      <c r="O65" s="92"/>
      <c r="P65" s="92"/>
      <c r="Q65" s="92"/>
      <c r="R65" s="92"/>
      <c r="S65" s="92"/>
      <c r="T65" s="92"/>
      <c r="U65" s="92"/>
      <c r="V65" s="92"/>
      <c r="W65" s="92"/>
      <c r="X65" s="92"/>
      <c r="Y65" s="92"/>
      <c r="Z65" s="92"/>
      <c r="AA65" s="92"/>
      <c r="AB65" s="92"/>
      <c r="AC65" s="92"/>
      <c r="AD65" s="92"/>
      <c r="AE65" s="92"/>
      <c r="AF65" s="92"/>
      <c r="AG65" s="92"/>
      <c r="AI65" s="738"/>
    </row>
    <row r="66" spans="2:35" x14ac:dyDescent="0.4">
      <c r="B66" s="738"/>
      <c r="C66" s="65"/>
      <c r="D66" s="71"/>
      <c r="E66" s="65"/>
      <c r="F66" s="65"/>
      <c r="G66" s="65"/>
      <c r="H66" s="65"/>
      <c r="I66" s="65"/>
      <c r="J66" s="65"/>
      <c r="K66" s="72"/>
      <c r="L66" s="65"/>
      <c r="M66" s="738"/>
      <c r="N66" s="65"/>
      <c r="O66" s="92"/>
      <c r="P66" s="92"/>
      <c r="Q66" s="92"/>
      <c r="R66" s="92"/>
      <c r="S66" s="92"/>
      <c r="T66" s="92"/>
      <c r="U66" s="92"/>
      <c r="V66" s="92"/>
      <c r="W66" s="92"/>
      <c r="X66" s="92"/>
      <c r="Y66" s="92"/>
      <c r="Z66" s="92"/>
      <c r="AA66" s="92"/>
      <c r="AB66" s="92"/>
      <c r="AC66" s="92"/>
      <c r="AD66" s="92"/>
      <c r="AE66" s="92"/>
      <c r="AF66" s="92"/>
      <c r="AG66" s="92"/>
      <c r="AI66" s="738"/>
    </row>
    <row r="67" spans="2:35" x14ac:dyDescent="0.4">
      <c r="B67" s="738"/>
      <c r="C67" s="65"/>
      <c r="D67" s="71"/>
      <c r="E67" s="65"/>
      <c r="F67" s="65"/>
      <c r="G67" s="65"/>
      <c r="H67" s="65"/>
      <c r="I67" s="65"/>
      <c r="J67" s="65"/>
      <c r="K67" s="72"/>
      <c r="L67" s="65"/>
      <c r="M67" s="738"/>
      <c r="N67" s="65"/>
      <c r="O67" s="92"/>
      <c r="P67" s="92"/>
      <c r="Q67" s="92"/>
      <c r="R67" s="92"/>
      <c r="S67" s="92"/>
      <c r="T67" s="92"/>
      <c r="U67" s="92"/>
      <c r="V67" s="92"/>
      <c r="W67" s="92"/>
      <c r="X67" s="92"/>
      <c r="Y67" s="92"/>
      <c r="Z67" s="92"/>
      <c r="AA67" s="92"/>
      <c r="AB67" s="92"/>
      <c r="AC67" s="92"/>
      <c r="AD67" s="92"/>
      <c r="AE67" s="92"/>
      <c r="AF67" s="92"/>
      <c r="AG67" s="92"/>
      <c r="AI67" s="738"/>
    </row>
    <row r="68" spans="2:35" x14ac:dyDescent="0.4">
      <c r="B68" s="738"/>
      <c r="C68" s="65"/>
      <c r="D68" s="71"/>
      <c r="E68" s="65"/>
      <c r="F68" s="65"/>
      <c r="G68" s="65"/>
      <c r="H68" s="65"/>
      <c r="I68" s="65"/>
      <c r="J68" s="65"/>
      <c r="K68" s="72"/>
      <c r="L68" s="65"/>
      <c r="M68" s="738"/>
      <c r="N68" s="65"/>
      <c r="O68" s="92"/>
      <c r="P68" s="92"/>
      <c r="Q68" s="92"/>
      <c r="R68" s="92"/>
      <c r="S68" s="92"/>
      <c r="T68" s="92"/>
      <c r="U68" s="92"/>
      <c r="V68" s="92"/>
      <c r="W68" s="92"/>
      <c r="X68" s="92"/>
      <c r="Y68" s="92" t="s">
        <v>349</v>
      </c>
      <c r="Z68" s="92"/>
      <c r="AA68" s="92"/>
      <c r="AB68" s="92"/>
      <c r="AC68" s="92"/>
      <c r="AD68" s="92"/>
      <c r="AE68" s="92"/>
      <c r="AF68" s="92"/>
      <c r="AG68" s="92"/>
      <c r="AI68" s="738"/>
    </row>
    <row r="69" spans="2:35" x14ac:dyDescent="0.4">
      <c r="B69" s="738"/>
      <c r="C69" s="65"/>
      <c r="D69" s="76"/>
      <c r="E69" s="77"/>
      <c r="F69" s="83" t="s">
        <v>497</v>
      </c>
      <c r="G69" s="652" t="e">
        <f>'D7 Privacy'!F8</f>
        <v>#DIV/0!</v>
      </c>
      <c r="H69" s="65"/>
      <c r="I69" s="65"/>
      <c r="J69" s="65"/>
      <c r="K69" s="72"/>
      <c r="L69" s="65"/>
      <c r="M69" s="738"/>
      <c r="N69" s="65"/>
      <c r="O69" s="92"/>
      <c r="P69" s="92"/>
      <c r="Q69" s="92"/>
      <c r="R69" s="92"/>
      <c r="S69" s="92"/>
      <c r="T69" s="92"/>
      <c r="U69" s="92"/>
      <c r="V69" s="92"/>
      <c r="W69" s="92"/>
      <c r="X69" s="92"/>
      <c r="Y69" s="92"/>
      <c r="Z69" s="92"/>
      <c r="AA69" s="92"/>
      <c r="AB69" s="92"/>
      <c r="AC69" s="92"/>
      <c r="AD69" s="92"/>
      <c r="AE69" s="92"/>
      <c r="AF69" s="92"/>
      <c r="AG69" s="92"/>
      <c r="AI69" s="738"/>
    </row>
    <row r="70" spans="2:35" x14ac:dyDescent="0.4">
      <c r="B70" s="738"/>
      <c r="C70" s="65"/>
      <c r="D70" s="76"/>
      <c r="E70" s="77"/>
      <c r="F70" s="83" t="s">
        <v>282</v>
      </c>
      <c r="G70" s="476" t="str">
        <f>'D7 Privacy'!F9</f>
        <v>N/A</v>
      </c>
      <c r="H70" s="65"/>
      <c r="I70" s="65"/>
      <c r="J70" s="65"/>
      <c r="K70" s="72"/>
      <c r="L70" s="65"/>
      <c r="M70" s="738"/>
      <c r="N70" s="65"/>
      <c r="O70" s="92"/>
      <c r="P70" s="92"/>
      <c r="Q70" s="92"/>
      <c r="R70" s="92"/>
      <c r="S70" s="92"/>
      <c r="T70" s="92"/>
      <c r="U70" s="92"/>
      <c r="V70" s="92"/>
      <c r="W70" s="92"/>
      <c r="X70" s="92"/>
      <c r="Y70" s="92"/>
      <c r="Z70" s="92"/>
      <c r="AA70" s="92"/>
      <c r="AB70" s="92"/>
      <c r="AC70" s="92"/>
      <c r="AD70" s="92"/>
      <c r="AE70" s="92"/>
      <c r="AF70" s="92"/>
      <c r="AG70" s="92"/>
      <c r="AI70" s="738"/>
    </row>
    <row r="71" spans="2:35" x14ac:dyDescent="0.4">
      <c r="B71" s="738"/>
      <c r="C71" s="65"/>
      <c r="D71" s="80"/>
      <c r="E71" s="81"/>
      <c r="F71" s="84" t="s">
        <v>283</v>
      </c>
      <c r="G71" s="477" t="str">
        <f>'D7 Privacy'!F10</f>
        <v>N/A</v>
      </c>
      <c r="H71" s="65"/>
      <c r="I71" s="65"/>
      <c r="J71" s="65"/>
      <c r="K71" s="72"/>
      <c r="L71" s="65"/>
      <c r="M71" s="738"/>
      <c r="N71" s="65"/>
      <c r="O71" s="92"/>
      <c r="P71" s="92"/>
      <c r="Q71" s="92"/>
      <c r="R71" s="92"/>
      <c r="S71" s="92"/>
      <c r="T71" s="92"/>
      <c r="U71" s="92"/>
      <c r="V71" s="92"/>
      <c r="W71" s="92"/>
      <c r="X71" s="92"/>
      <c r="Y71" s="92"/>
      <c r="Z71" s="92"/>
      <c r="AA71" s="92"/>
      <c r="AB71" s="92"/>
      <c r="AC71" s="92"/>
      <c r="AD71" s="92"/>
      <c r="AE71" s="92"/>
      <c r="AF71" s="92"/>
      <c r="AG71" s="92"/>
      <c r="AI71" s="738"/>
    </row>
    <row r="72" spans="2:35" x14ac:dyDescent="0.4">
      <c r="B72" s="738"/>
      <c r="C72" s="65"/>
      <c r="D72" s="76"/>
      <c r="E72" s="77"/>
      <c r="F72" s="83" t="s">
        <v>391</v>
      </c>
      <c r="G72" s="147">
        <f>'D7 Privacy'!F11</f>
        <v>0</v>
      </c>
      <c r="H72" s="65"/>
      <c r="I72" s="65"/>
      <c r="J72" s="65"/>
      <c r="K72" s="72"/>
      <c r="L72" s="65"/>
      <c r="M72" s="738"/>
      <c r="N72" s="65"/>
      <c r="O72" s="92"/>
      <c r="P72" s="92"/>
      <c r="Q72" s="92"/>
      <c r="R72" s="92"/>
      <c r="S72" s="92"/>
      <c r="T72" s="92"/>
      <c r="U72" s="92"/>
      <c r="V72" s="92"/>
      <c r="W72" s="92"/>
      <c r="X72" s="92"/>
      <c r="Y72" s="92"/>
      <c r="Z72" s="92"/>
      <c r="AA72" s="92"/>
      <c r="AB72" s="92"/>
      <c r="AC72" s="92"/>
      <c r="AD72" s="92"/>
      <c r="AE72" s="92"/>
      <c r="AF72" s="92"/>
      <c r="AG72" s="92"/>
      <c r="AI72" s="738"/>
    </row>
    <row r="73" spans="2:35" x14ac:dyDescent="0.4">
      <c r="B73" s="738"/>
      <c r="C73" s="65"/>
      <c r="D73" s="71"/>
      <c r="E73" s="65"/>
      <c r="F73" s="86" t="s">
        <v>486</v>
      </c>
      <c r="G73" s="357">
        <f>'D7 Privacy'!F12</f>
        <v>0</v>
      </c>
      <c r="H73" s="65"/>
      <c r="I73" s="65"/>
      <c r="J73" s="65"/>
      <c r="K73" s="72"/>
      <c r="L73" s="65"/>
      <c r="M73" s="738"/>
      <c r="N73" s="65"/>
      <c r="O73" s="92"/>
      <c r="P73" s="92"/>
      <c r="Q73" s="92"/>
      <c r="R73" s="92"/>
      <c r="S73" s="92"/>
      <c r="T73" s="92"/>
      <c r="U73" s="92"/>
      <c r="V73" s="92"/>
      <c r="W73" s="92"/>
      <c r="X73" s="92"/>
      <c r="Y73" s="92"/>
      <c r="Z73" s="92"/>
      <c r="AA73" s="92"/>
      <c r="AB73" s="92"/>
      <c r="AC73" s="92"/>
      <c r="AD73" s="92"/>
      <c r="AE73" s="92"/>
      <c r="AF73" s="92"/>
      <c r="AG73" s="92"/>
      <c r="AI73" s="738"/>
    </row>
    <row r="74" spans="2:35" x14ac:dyDescent="0.4">
      <c r="B74" s="738"/>
      <c r="C74" s="65"/>
      <c r="D74" s="80"/>
      <c r="E74" s="81"/>
      <c r="F74" s="84" t="s">
        <v>490</v>
      </c>
      <c r="G74" s="135">
        <f>'D7 Privacy'!F13</f>
        <v>0</v>
      </c>
      <c r="H74" s="65"/>
      <c r="I74" s="65"/>
      <c r="J74" s="365" t="s">
        <v>499</v>
      </c>
      <c r="K74" s="72"/>
      <c r="L74" s="65"/>
      <c r="M74" s="738"/>
      <c r="N74" s="65"/>
      <c r="O74" s="92"/>
      <c r="P74" s="92"/>
      <c r="Q74" s="92"/>
      <c r="R74" s="92"/>
      <c r="S74" s="92"/>
      <c r="T74" s="92"/>
      <c r="U74" s="92"/>
      <c r="V74" s="92"/>
      <c r="W74" s="92"/>
      <c r="X74" s="92"/>
      <c r="Y74" s="92"/>
      <c r="Z74" s="92"/>
      <c r="AA74" s="92"/>
      <c r="AB74" s="92"/>
      <c r="AC74" s="92"/>
      <c r="AD74" s="92"/>
      <c r="AE74" s="92"/>
      <c r="AF74" s="92"/>
      <c r="AG74" s="92"/>
      <c r="AI74" s="738"/>
    </row>
    <row r="75" spans="2:35" ht="14.5" customHeight="1" x14ac:dyDescent="0.4">
      <c r="B75" s="738"/>
      <c r="C75" s="65"/>
      <c r="D75" s="87"/>
      <c r="E75" s="83"/>
      <c r="F75" s="78" t="s">
        <v>659</v>
      </c>
      <c r="G75" s="934">
        <f>'D7 Privacy'!E52</f>
        <v>0</v>
      </c>
      <c r="H75" s="935"/>
      <c r="I75" s="71"/>
      <c r="J75" s="938" t="str">
        <f>IFERROR('D7 Privacy'!E58,"Incomplete")</f>
        <v>Incomplete</v>
      </c>
      <c r="K75" s="72"/>
      <c r="L75" s="65"/>
      <c r="M75" s="738"/>
      <c r="N75" s="65"/>
      <c r="O75" s="92"/>
      <c r="P75" s="92"/>
      <c r="Q75" s="92"/>
      <c r="R75" s="92"/>
      <c r="S75" s="92"/>
      <c r="T75" s="92"/>
      <c r="U75" s="92"/>
      <c r="V75" s="92"/>
      <c r="W75" s="92"/>
      <c r="X75" s="92"/>
      <c r="Y75" s="92"/>
      <c r="Z75" s="92"/>
      <c r="AA75" s="92"/>
      <c r="AB75" s="92"/>
      <c r="AC75" s="92"/>
      <c r="AD75" s="92"/>
      <c r="AE75" s="92"/>
      <c r="AF75" s="92"/>
      <c r="AG75" s="92"/>
      <c r="AI75" s="738"/>
    </row>
    <row r="76" spans="2:35" ht="14.5" customHeight="1" x14ac:dyDescent="0.4">
      <c r="B76" s="738"/>
      <c r="C76" s="65"/>
      <c r="D76" s="89"/>
      <c r="E76" s="84"/>
      <c r="F76" s="82" t="s">
        <v>498</v>
      </c>
      <c r="G76" s="903">
        <f>'D7 Privacy'!H32</f>
        <v>0</v>
      </c>
      <c r="H76" s="904"/>
      <c r="I76" s="133"/>
      <c r="J76" s="939"/>
      <c r="K76" s="72"/>
      <c r="L76" s="65"/>
      <c r="M76" s="738"/>
      <c r="N76" s="65"/>
      <c r="O76" s="92"/>
      <c r="P76" s="92"/>
      <c r="Q76" s="92"/>
      <c r="R76" s="92"/>
      <c r="S76" s="92"/>
      <c r="T76" s="92"/>
      <c r="U76" s="92"/>
      <c r="V76" s="92"/>
      <c r="W76" s="92"/>
      <c r="X76" s="92"/>
      <c r="Y76" s="92"/>
      <c r="Z76" s="92"/>
      <c r="AA76" s="92"/>
      <c r="AB76" s="92"/>
      <c r="AC76" s="92"/>
      <c r="AD76" s="92"/>
      <c r="AE76" s="92"/>
      <c r="AF76" s="92"/>
      <c r="AG76" s="92"/>
      <c r="AI76" s="738"/>
    </row>
    <row r="77" spans="2:35" x14ac:dyDescent="0.4">
      <c r="B77" s="738"/>
      <c r="C77" s="65"/>
      <c r="D77" s="80"/>
      <c r="E77" s="81"/>
      <c r="F77" s="81"/>
      <c r="G77" s="81"/>
      <c r="H77" s="81"/>
      <c r="I77" s="81"/>
      <c r="J77" s="81"/>
      <c r="K77" s="85"/>
      <c r="L77" s="65"/>
      <c r="M77" s="738"/>
      <c r="N77" s="90"/>
      <c r="O77" s="92"/>
      <c r="P77" s="92"/>
      <c r="Q77" s="92"/>
      <c r="R77" s="92"/>
      <c r="S77" s="92"/>
      <c r="T77" s="92"/>
      <c r="U77" s="92"/>
      <c r="V77" s="92"/>
      <c r="W77" s="92"/>
      <c r="X77" s="92"/>
      <c r="Y77" s="92"/>
      <c r="Z77" s="92"/>
      <c r="AA77" s="92"/>
      <c r="AB77" s="92"/>
      <c r="AC77" s="92"/>
      <c r="AD77" s="92"/>
      <c r="AE77" s="92"/>
      <c r="AF77" s="92"/>
      <c r="AG77" s="92"/>
      <c r="AI77" s="738"/>
    </row>
    <row r="78" spans="2:35" x14ac:dyDescent="0.4">
      <c r="B78" s="738"/>
      <c r="C78" s="65"/>
      <c r="D78" s="65"/>
      <c r="E78" s="65"/>
      <c r="F78" s="65"/>
      <c r="G78" s="65"/>
      <c r="H78" s="65"/>
      <c r="I78" s="65"/>
      <c r="J78" s="65"/>
      <c r="K78" s="65"/>
      <c r="L78" s="65"/>
      <c r="M78" s="738"/>
      <c r="N78" s="90"/>
      <c r="O78" s="92"/>
      <c r="P78" s="92"/>
      <c r="Q78" s="92"/>
      <c r="R78" s="92"/>
      <c r="S78" s="92"/>
      <c r="T78" s="92"/>
      <c r="U78" s="92"/>
      <c r="V78" s="92"/>
      <c r="W78" s="92"/>
      <c r="X78" s="92"/>
      <c r="Y78" s="92"/>
      <c r="Z78" s="92"/>
      <c r="AA78" s="92"/>
      <c r="AB78" s="92"/>
      <c r="AC78" s="92"/>
      <c r="AD78" s="92"/>
      <c r="AE78" s="92"/>
      <c r="AF78" s="92"/>
      <c r="AG78" s="92"/>
      <c r="AI78" s="738"/>
    </row>
    <row r="79" spans="2:35" ht="13.5" customHeight="1" x14ac:dyDescent="0.4">
      <c r="B79" s="738"/>
      <c r="C79" s="738"/>
      <c r="D79" s="738"/>
      <c r="E79" s="738"/>
      <c r="F79" s="738"/>
      <c r="G79" s="738"/>
      <c r="H79" s="738"/>
      <c r="I79" s="738"/>
      <c r="J79" s="738"/>
      <c r="K79" s="738"/>
      <c r="L79" s="738"/>
      <c r="M79" s="738"/>
      <c r="N79" s="90"/>
      <c r="O79" s="92"/>
      <c r="P79" s="92"/>
      <c r="Q79" s="92"/>
      <c r="R79" s="907"/>
      <c r="S79" s="907"/>
      <c r="T79" s="907"/>
      <c r="U79" s="907"/>
      <c r="V79" s="92"/>
      <c r="W79" s="92"/>
      <c r="X79" s="92"/>
      <c r="Y79" s="92"/>
      <c r="Z79" s="92"/>
      <c r="AA79" s="92"/>
      <c r="AB79" s="92"/>
      <c r="AC79" s="92"/>
      <c r="AD79" s="92"/>
      <c r="AE79" s="92"/>
      <c r="AF79" s="92"/>
      <c r="AG79" s="92"/>
      <c r="AI79" s="738"/>
    </row>
    <row r="80" spans="2:35" x14ac:dyDescent="0.4">
      <c r="B80" s="738"/>
      <c r="C80" s="65"/>
      <c r="D80" s="65"/>
      <c r="E80" s="65"/>
      <c r="F80" s="65"/>
      <c r="G80" s="65"/>
      <c r="H80" s="65"/>
      <c r="I80" s="65"/>
      <c r="J80" s="65"/>
      <c r="K80" s="65"/>
      <c r="L80" s="65"/>
      <c r="M80" s="65"/>
      <c r="N80" s="91"/>
      <c r="O80" s="92"/>
      <c r="P80" s="92"/>
      <c r="Q80" s="92"/>
      <c r="R80" s="92"/>
      <c r="S80" s="92"/>
      <c r="T80" s="92"/>
      <c r="U80" s="92"/>
      <c r="V80" s="92"/>
      <c r="W80" s="92"/>
      <c r="X80" s="92"/>
      <c r="Y80" s="92"/>
      <c r="Z80" s="92"/>
      <c r="AA80" s="92"/>
      <c r="AB80" s="92"/>
      <c r="AC80" s="92"/>
      <c r="AD80" s="92"/>
      <c r="AE80" s="92"/>
      <c r="AF80" s="92"/>
      <c r="AG80" s="92"/>
      <c r="AI80" s="738"/>
    </row>
    <row r="81" spans="2:35" ht="15" customHeight="1" x14ac:dyDescent="0.4">
      <c r="B81" s="738"/>
      <c r="C81" s="92"/>
      <c r="D81" s="928" t="s">
        <v>671</v>
      </c>
      <c r="E81" s="929"/>
      <c r="F81" s="929"/>
      <c r="G81" s="929"/>
      <c r="H81" s="929"/>
      <c r="I81" s="930"/>
      <c r="J81" s="92"/>
      <c r="K81" s="92"/>
      <c r="L81" s="928" t="s">
        <v>661</v>
      </c>
      <c r="M81" s="929"/>
      <c r="N81" s="929"/>
      <c r="O81" s="929"/>
      <c r="P81" s="929"/>
      <c r="Q81" s="930"/>
      <c r="R81" s="655"/>
      <c r="S81" s="92"/>
      <c r="T81" s="92"/>
      <c r="U81" s="92"/>
      <c r="V81" s="92"/>
      <c r="W81" s="92"/>
      <c r="X81" s="92"/>
      <c r="Y81" s="92"/>
      <c r="Z81" s="92"/>
      <c r="AA81" s="92"/>
      <c r="AB81" s="92"/>
      <c r="AC81" s="92"/>
      <c r="AD81" s="92"/>
      <c r="AE81" s="92"/>
      <c r="AF81" s="92"/>
      <c r="AG81" s="92"/>
      <c r="AI81" s="738"/>
    </row>
    <row r="82" spans="2:35" ht="19.5" customHeight="1" x14ac:dyDescent="0.4">
      <c r="B82" s="738"/>
      <c r="C82" s="92"/>
      <c r="D82" s="931"/>
      <c r="E82" s="932"/>
      <c r="F82" s="932"/>
      <c r="G82" s="932"/>
      <c r="H82" s="932"/>
      <c r="I82" s="933"/>
      <c r="J82" s="395"/>
      <c r="K82" s="395"/>
      <c r="L82" s="931"/>
      <c r="M82" s="932"/>
      <c r="N82" s="932"/>
      <c r="O82" s="932"/>
      <c r="P82" s="932"/>
      <c r="Q82" s="933"/>
      <c r="R82" s="655"/>
      <c r="S82" s="92"/>
      <c r="T82" s="212"/>
      <c r="U82" s="212"/>
      <c r="V82" s="92"/>
      <c r="W82" s="92"/>
      <c r="X82" s="92"/>
      <c r="Y82" s="92"/>
      <c r="Z82" s="92"/>
      <c r="AA82" s="92"/>
      <c r="AB82" s="92"/>
      <c r="AC82" s="92"/>
      <c r="AD82" s="92"/>
      <c r="AE82" s="92"/>
      <c r="AF82" s="92"/>
      <c r="AG82" s="92"/>
      <c r="AI82" s="738"/>
    </row>
    <row r="83" spans="2:35" ht="67" customHeight="1" x14ac:dyDescent="0.4">
      <c r="B83" s="738"/>
      <c r="C83" s="92"/>
      <c r="D83" s="193"/>
      <c r="E83" s="210" t="s">
        <v>392</v>
      </c>
      <c r="F83" s="210" t="s">
        <v>467</v>
      </c>
      <c r="G83" s="210" t="s">
        <v>500</v>
      </c>
      <c r="H83" s="908" t="s">
        <v>452</v>
      </c>
      <c r="I83" s="909"/>
      <c r="J83" s="94"/>
      <c r="K83" s="93" t="s">
        <v>359</v>
      </c>
      <c r="L83" s="908" t="s">
        <v>669</v>
      </c>
      <c r="M83" s="911"/>
      <c r="N83" s="911"/>
      <c r="O83" s="908" t="s">
        <v>670</v>
      </c>
      <c r="P83" s="911"/>
      <c r="Q83" s="909"/>
      <c r="R83" s="656"/>
      <c r="S83" s="92"/>
      <c r="T83" s="907"/>
      <c r="U83" s="907"/>
      <c r="V83" s="907"/>
      <c r="W83" s="907"/>
      <c r="X83" s="910"/>
      <c r="Y83" s="910"/>
      <c r="Z83" s="910"/>
      <c r="AA83" s="92"/>
      <c r="AB83" s="92"/>
      <c r="AC83" s="92"/>
      <c r="AD83" s="92"/>
      <c r="AE83" s="92"/>
      <c r="AF83" s="92"/>
      <c r="AG83" s="92"/>
      <c r="AI83" s="738"/>
    </row>
    <row r="84" spans="2:35" ht="15" customHeight="1" x14ac:dyDescent="0.4">
      <c r="B84" s="738"/>
      <c r="C84" s="92"/>
      <c r="D84" s="208" t="s">
        <v>321</v>
      </c>
      <c r="E84" s="171">
        <f>G24</f>
        <v>0</v>
      </c>
      <c r="F84" s="173">
        <f>G25</f>
        <v>0</v>
      </c>
      <c r="G84" s="96">
        <f>G26</f>
        <v>0</v>
      </c>
      <c r="H84" s="204" t="s">
        <v>321</v>
      </c>
      <c r="I84" s="619" t="e">
        <f>G21</f>
        <v>#DIV/0!</v>
      </c>
      <c r="J84" s="97"/>
      <c r="K84" s="629" t="s">
        <v>321</v>
      </c>
      <c r="L84" s="914" t="str">
        <f>J27</f>
        <v>Incomplete</v>
      </c>
      <c r="M84" s="915"/>
      <c r="N84" s="916"/>
      <c r="O84" s="914">
        <f>G28</f>
        <v>0</v>
      </c>
      <c r="P84" s="915"/>
      <c r="Q84" s="916"/>
      <c r="R84" s="657" t="e">
        <f t="shared" ref="R84:R90" si="0">VLOOKUP(O84,DW_Management_Systems_Level_Score,2,FALSE)</f>
        <v>#N/A</v>
      </c>
      <c r="S84" s="92"/>
      <c r="T84" s="92"/>
      <c r="U84" s="97"/>
      <c r="V84" s="97"/>
      <c r="W84" s="97"/>
      <c r="X84" s="97"/>
      <c r="Y84" s="97"/>
      <c r="Z84" s="97"/>
      <c r="AA84" s="92"/>
      <c r="AB84" s="92"/>
      <c r="AC84" s="92"/>
      <c r="AD84" s="92"/>
      <c r="AE84" s="92"/>
      <c r="AF84" s="92"/>
      <c r="AG84" s="92"/>
      <c r="AI84" s="738"/>
    </row>
    <row r="85" spans="2:35" ht="15" customHeight="1" x14ac:dyDescent="0.4">
      <c r="B85" s="738"/>
      <c r="C85" s="92"/>
      <c r="D85" s="208" t="s">
        <v>322</v>
      </c>
      <c r="E85" s="95">
        <f>O24</f>
        <v>0</v>
      </c>
      <c r="F85" s="174">
        <f>O25</f>
        <v>0</v>
      </c>
      <c r="G85" s="98">
        <f>O26</f>
        <v>0</v>
      </c>
      <c r="H85" s="205" t="s">
        <v>322</v>
      </c>
      <c r="I85" s="620" t="e">
        <f>O21</f>
        <v>#DIV/0!</v>
      </c>
      <c r="J85" s="97"/>
      <c r="K85" s="630" t="s">
        <v>322</v>
      </c>
      <c r="L85" s="917" t="str">
        <f>S27</f>
        <v>Incomplete</v>
      </c>
      <c r="M85" s="918"/>
      <c r="N85" s="919"/>
      <c r="O85" s="917">
        <f>O28</f>
        <v>0</v>
      </c>
      <c r="P85" s="918"/>
      <c r="Q85" s="919"/>
      <c r="R85" s="657" t="e">
        <f t="shared" si="0"/>
        <v>#N/A</v>
      </c>
      <c r="S85" s="92"/>
      <c r="T85" s="92"/>
      <c r="U85" s="97"/>
      <c r="V85" s="97"/>
      <c r="W85" s="97"/>
      <c r="X85" s="97"/>
      <c r="Y85" s="97"/>
      <c r="Z85" s="97"/>
      <c r="AA85" s="92"/>
      <c r="AB85" s="92"/>
      <c r="AC85" s="92"/>
      <c r="AD85" s="92"/>
      <c r="AE85" s="92"/>
      <c r="AF85" s="92"/>
      <c r="AG85" s="92"/>
      <c r="AI85" s="738"/>
    </row>
    <row r="86" spans="2:35" ht="15" customHeight="1" x14ac:dyDescent="0.4">
      <c r="B86" s="738"/>
      <c r="C86" s="92"/>
      <c r="D86" s="208" t="s">
        <v>323</v>
      </c>
      <c r="E86" s="95">
        <f>X24</f>
        <v>0</v>
      </c>
      <c r="F86" s="174">
        <f>X25</f>
        <v>0</v>
      </c>
      <c r="G86" s="98">
        <f>X26</f>
        <v>0</v>
      </c>
      <c r="H86" s="205" t="s">
        <v>323</v>
      </c>
      <c r="I86" s="620" t="e">
        <f>X21</f>
        <v>#DIV/0!</v>
      </c>
      <c r="J86" s="97"/>
      <c r="K86" s="630" t="s">
        <v>323</v>
      </c>
      <c r="L86" s="917" t="str">
        <f>AB27</f>
        <v>Incomplete</v>
      </c>
      <c r="M86" s="918"/>
      <c r="N86" s="919"/>
      <c r="O86" s="917">
        <f>X28</f>
        <v>0</v>
      </c>
      <c r="P86" s="918"/>
      <c r="Q86" s="919"/>
      <c r="R86" s="657" t="e">
        <f t="shared" si="0"/>
        <v>#N/A</v>
      </c>
      <c r="S86" s="92"/>
      <c r="T86" s="92"/>
      <c r="U86" s="97"/>
      <c r="V86" s="97"/>
      <c r="W86" s="97"/>
      <c r="X86" s="97"/>
      <c r="Y86" s="97"/>
      <c r="Z86" s="97"/>
      <c r="AA86" s="92"/>
      <c r="AB86" s="92"/>
      <c r="AC86" s="92"/>
      <c r="AD86" s="92"/>
      <c r="AE86" s="92"/>
      <c r="AF86" s="92"/>
      <c r="AG86" s="92"/>
      <c r="AI86" s="738"/>
    </row>
    <row r="87" spans="2:35" ht="15" customHeight="1" x14ac:dyDescent="0.4">
      <c r="B87" s="738"/>
      <c r="C87" s="92"/>
      <c r="D87" s="208" t="s">
        <v>324</v>
      </c>
      <c r="E87" s="95">
        <f>G50</f>
        <v>0</v>
      </c>
      <c r="F87" s="174">
        <f>G51</f>
        <v>0</v>
      </c>
      <c r="G87" s="98">
        <f>G52</f>
        <v>0</v>
      </c>
      <c r="H87" s="205" t="s">
        <v>324</v>
      </c>
      <c r="I87" s="620" t="e">
        <f>G47</f>
        <v>#DIV/0!</v>
      </c>
      <c r="J87" s="97"/>
      <c r="K87" s="630" t="s">
        <v>324</v>
      </c>
      <c r="L87" s="917" t="str">
        <f>J53</f>
        <v>Incomplete</v>
      </c>
      <c r="M87" s="918"/>
      <c r="N87" s="919"/>
      <c r="O87" s="917">
        <f>G54</f>
        <v>0</v>
      </c>
      <c r="P87" s="918"/>
      <c r="Q87" s="919"/>
      <c r="R87" s="657" t="e">
        <f t="shared" si="0"/>
        <v>#N/A</v>
      </c>
      <c r="S87" s="92"/>
      <c r="T87" s="92"/>
      <c r="U87" s="97"/>
      <c r="V87" s="97"/>
      <c r="W87" s="97"/>
      <c r="X87" s="97"/>
      <c r="Y87" s="97"/>
      <c r="Z87" s="97"/>
      <c r="AA87" s="92"/>
      <c r="AB87" s="92"/>
      <c r="AC87" s="92"/>
      <c r="AD87" s="92"/>
      <c r="AE87" s="92"/>
      <c r="AF87" s="92"/>
      <c r="AG87" s="92"/>
      <c r="AI87" s="738"/>
    </row>
    <row r="88" spans="2:35" ht="15" customHeight="1" x14ac:dyDescent="0.4">
      <c r="B88" s="738"/>
      <c r="C88" s="92"/>
      <c r="D88" s="208" t="s">
        <v>325</v>
      </c>
      <c r="E88" s="95">
        <f>O50</f>
        <v>0</v>
      </c>
      <c r="F88" s="174">
        <f>O51</f>
        <v>0</v>
      </c>
      <c r="G88" s="98">
        <f>O52</f>
        <v>0</v>
      </c>
      <c r="H88" s="205" t="s">
        <v>325</v>
      </c>
      <c r="I88" s="620" t="e">
        <f>O47</f>
        <v>#DIV/0!</v>
      </c>
      <c r="J88" s="97"/>
      <c r="K88" s="630" t="s">
        <v>325</v>
      </c>
      <c r="L88" s="917" t="str">
        <f>S53</f>
        <v>Incomplete</v>
      </c>
      <c r="M88" s="918"/>
      <c r="N88" s="919"/>
      <c r="O88" s="917">
        <f>O54</f>
        <v>0</v>
      </c>
      <c r="P88" s="918"/>
      <c r="Q88" s="919"/>
      <c r="R88" s="657" t="e">
        <f t="shared" si="0"/>
        <v>#N/A</v>
      </c>
      <c r="S88" s="92"/>
      <c r="T88" s="92"/>
      <c r="U88" s="97"/>
      <c r="V88" s="97"/>
      <c r="W88" s="97"/>
      <c r="X88" s="97"/>
      <c r="Y88" s="97"/>
      <c r="Z88" s="97"/>
      <c r="AA88" s="92"/>
      <c r="AB88" s="92"/>
      <c r="AC88" s="92"/>
      <c r="AD88" s="92"/>
      <c r="AE88" s="92"/>
      <c r="AF88" s="92"/>
      <c r="AG88" s="92"/>
      <c r="AI88" s="738"/>
    </row>
    <row r="89" spans="2:35" x14ac:dyDescent="0.4">
      <c r="B89" s="738"/>
      <c r="C89" s="92"/>
      <c r="D89" s="208" t="s">
        <v>326</v>
      </c>
      <c r="E89" s="95">
        <f>X50</f>
        <v>0</v>
      </c>
      <c r="F89" s="174">
        <f>X51</f>
        <v>0</v>
      </c>
      <c r="G89" s="98">
        <f>X52</f>
        <v>0</v>
      </c>
      <c r="H89" s="205" t="s">
        <v>326</v>
      </c>
      <c r="I89" s="620" t="e">
        <f>X47</f>
        <v>#DIV/0!</v>
      </c>
      <c r="J89" s="97"/>
      <c r="K89" s="630" t="s">
        <v>326</v>
      </c>
      <c r="L89" s="917" t="str">
        <f>AB53</f>
        <v>Incomplete</v>
      </c>
      <c r="M89" s="918"/>
      <c r="N89" s="919"/>
      <c r="O89" s="917">
        <f>X54</f>
        <v>0</v>
      </c>
      <c r="P89" s="918"/>
      <c r="Q89" s="919"/>
      <c r="R89" s="657" t="e">
        <f t="shared" si="0"/>
        <v>#N/A</v>
      </c>
      <c r="S89" s="92"/>
      <c r="T89" s="99"/>
      <c r="U89" s="97"/>
      <c r="V89" s="97"/>
      <c r="W89" s="97"/>
      <c r="X89" s="97"/>
      <c r="Y89" s="97"/>
      <c r="Z89" s="97"/>
      <c r="AA89" s="92"/>
      <c r="AB89" s="99"/>
      <c r="AC89" s="92"/>
      <c r="AD89" s="92"/>
      <c r="AE89" s="92"/>
      <c r="AF89" s="92"/>
      <c r="AG89" s="92"/>
      <c r="AI89" s="738"/>
    </row>
    <row r="90" spans="2:35" ht="15" customHeight="1" x14ac:dyDescent="0.4">
      <c r="B90" s="738"/>
      <c r="C90" s="92"/>
      <c r="D90" s="209" t="s">
        <v>327</v>
      </c>
      <c r="E90" s="100">
        <f>G72</f>
        <v>0</v>
      </c>
      <c r="F90" s="216">
        <f>G73</f>
        <v>0</v>
      </c>
      <c r="G90" s="383">
        <f>G74</f>
        <v>0</v>
      </c>
      <c r="H90" s="206" t="s">
        <v>327</v>
      </c>
      <c r="I90" s="621" t="e">
        <f>G69</f>
        <v>#DIV/0!</v>
      </c>
      <c r="J90" s="97"/>
      <c r="K90" s="631" t="s">
        <v>327</v>
      </c>
      <c r="L90" s="925" t="str">
        <f>J75</f>
        <v>Incomplete</v>
      </c>
      <c r="M90" s="926"/>
      <c r="N90" s="927"/>
      <c r="O90" s="925">
        <f>G76</f>
        <v>0</v>
      </c>
      <c r="P90" s="926"/>
      <c r="Q90" s="927"/>
      <c r="R90" s="657" t="e">
        <f t="shared" si="0"/>
        <v>#N/A</v>
      </c>
      <c r="S90" s="92"/>
      <c r="T90" s="92"/>
      <c r="U90" s="97"/>
      <c r="V90" s="97"/>
      <c r="W90" s="97"/>
      <c r="X90" s="97"/>
      <c r="Y90" s="97"/>
      <c r="Z90" s="97"/>
      <c r="AA90" s="92"/>
      <c r="AB90" s="92"/>
      <c r="AC90" s="92"/>
      <c r="AD90" s="92"/>
      <c r="AE90" s="92"/>
      <c r="AF90" s="92"/>
      <c r="AG90" s="92"/>
      <c r="AI90" s="738"/>
    </row>
    <row r="91" spans="2:35" ht="15" customHeight="1" x14ac:dyDescent="0.4">
      <c r="B91" s="738"/>
      <c r="C91" s="92"/>
      <c r="D91" s="659" t="s">
        <v>328</v>
      </c>
      <c r="E91" s="660">
        <f>SUM(E84:E90)</f>
        <v>0</v>
      </c>
      <c r="F91" s="661">
        <f>SUM(F84:F90)</f>
        <v>0</v>
      </c>
      <c r="G91" s="661">
        <f>SUM(G84:G90)</f>
        <v>0</v>
      </c>
      <c r="H91" s="653" t="s">
        <v>674</v>
      </c>
      <c r="I91" s="662" t="e">
        <f>AVERAGEIF(I84:I90,"&lt;&gt;#DIV/0!")</f>
        <v>#DIV/0!</v>
      </c>
      <c r="J91" s="92"/>
      <c r="K91" s="628" t="s">
        <v>674</v>
      </c>
      <c r="L91" s="936" t="e">
        <f>AVERAGEIF(L84:L90,"&lt;&gt;Incomplete")</f>
        <v>#DIV/0!</v>
      </c>
      <c r="M91" s="937"/>
      <c r="N91" s="937"/>
      <c r="O91" s="922" t="e">
        <f>R91</f>
        <v>#DIV/0!</v>
      </c>
      <c r="P91" s="923"/>
      <c r="Q91" s="924"/>
      <c r="R91" s="658" t="e">
        <f>AVERAGEIF(R84:R90,"&lt;&gt;#N/A")</f>
        <v>#DIV/0!</v>
      </c>
      <c r="S91" s="207"/>
      <c r="T91" s="92"/>
      <c r="U91" s="92"/>
      <c r="V91" s="97"/>
      <c r="W91" s="92"/>
      <c r="X91" s="92"/>
      <c r="Y91" s="359"/>
      <c r="Z91" s="92"/>
      <c r="AA91" s="92"/>
      <c r="AB91" s="92"/>
      <c r="AC91" s="92"/>
      <c r="AD91" s="92"/>
      <c r="AE91" s="92"/>
      <c r="AF91" s="92"/>
      <c r="AG91" s="92"/>
      <c r="AI91" s="738"/>
    </row>
    <row r="92" spans="2:35" x14ac:dyDescent="0.4">
      <c r="B92" s="738"/>
      <c r="C92" s="92"/>
      <c r="D92" s="156"/>
      <c r="E92" s="198"/>
      <c r="F92" s="198"/>
      <c r="G92" s="92"/>
      <c r="H92" s="196"/>
      <c r="I92" s="203"/>
      <c r="J92" s="92"/>
      <c r="K92" s="207"/>
      <c r="L92" s="92"/>
      <c r="M92" s="198"/>
      <c r="N92" s="92"/>
      <c r="O92" s="359"/>
      <c r="P92" s="359"/>
      <c r="Q92" s="359"/>
      <c r="R92" s="654"/>
      <c r="S92" s="207"/>
      <c r="T92" s="92"/>
      <c r="U92" s="92"/>
      <c r="V92" s="97"/>
      <c r="W92" s="92"/>
      <c r="X92" s="92"/>
      <c r="Y92" s="359"/>
      <c r="Z92" s="92"/>
      <c r="AA92" s="92"/>
      <c r="AB92" s="92"/>
      <c r="AC92" s="92"/>
      <c r="AD92" s="92"/>
      <c r="AE92" s="92"/>
      <c r="AF92" s="92"/>
      <c r="AG92" s="92"/>
      <c r="AI92" s="738"/>
    </row>
    <row r="93" spans="2:35" ht="15.9" x14ac:dyDescent="0.45">
      <c r="B93" s="738"/>
      <c r="C93" s="92"/>
      <c r="D93" s="405" t="s">
        <v>666</v>
      </c>
      <c r="E93" s="200"/>
      <c r="F93" s="200"/>
      <c r="G93" s="200"/>
      <c r="H93" s="380"/>
      <c r="I93" s="203"/>
      <c r="J93" s="92"/>
      <c r="K93" s="207"/>
      <c r="L93" s="92"/>
      <c r="M93" s="198"/>
      <c r="N93" s="92"/>
      <c r="O93" s="359"/>
      <c r="P93" s="359"/>
      <c r="Q93" s="359"/>
      <c r="R93" s="92"/>
      <c r="S93" s="207"/>
      <c r="T93" s="92"/>
      <c r="U93" s="92"/>
      <c r="V93" s="97"/>
      <c r="W93" s="92"/>
      <c r="X93" s="92"/>
      <c r="Y93" s="359"/>
      <c r="Z93" s="92"/>
      <c r="AA93" s="92"/>
      <c r="AB93" s="92"/>
      <c r="AC93" s="92"/>
      <c r="AD93" s="92"/>
      <c r="AE93" s="92"/>
      <c r="AF93" s="92"/>
      <c r="AG93" s="92"/>
      <c r="AI93" s="738"/>
    </row>
    <row r="94" spans="2:35" x14ac:dyDescent="0.4">
      <c r="B94" s="738"/>
      <c r="C94" s="92"/>
      <c r="D94" s="113" t="s">
        <v>673</v>
      </c>
      <c r="E94" s="101"/>
      <c r="F94" s="114"/>
      <c r="G94" s="388"/>
      <c r="H94" s="912">
        <f>COUNTIF(L84:L90,"&lt;&gt;Incomplete")</f>
        <v>0</v>
      </c>
      <c r="I94" s="913"/>
      <c r="J94" s="92"/>
      <c r="K94" s="396" t="s">
        <v>675</v>
      </c>
      <c r="L94" s="66"/>
      <c r="M94" s="663"/>
      <c r="N94" s="66"/>
      <c r="O94" s="664"/>
      <c r="P94" s="664"/>
      <c r="Q94" s="664"/>
      <c r="R94" s="92"/>
      <c r="S94" s="207"/>
      <c r="T94" s="92"/>
      <c r="U94" s="92"/>
      <c r="V94" s="97"/>
      <c r="W94" s="92"/>
      <c r="X94" s="92"/>
      <c r="Y94" s="359"/>
      <c r="Z94" s="92"/>
      <c r="AA94" s="92"/>
      <c r="AB94" s="92"/>
      <c r="AC94" s="92"/>
      <c r="AD94" s="92"/>
      <c r="AE94" s="92"/>
      <c r="AF94" s="92"/>
      <c r="AG94" s="92"/>
      <c r="AI94" s="738"/>
    </row>
    <row r="95" spans="2:35" x14ac:dyDescent="0.4">
      <c r="B95" s="738"/>
      <c r="C95" s="92"/>
      <c r="D95" s="199"/>
      <c r="E95" s="199"/>
      <c r="F95" s="199"/>
      <c r="G95" s="633"/>
      <c r="H95" s="636"/>
      <c r="I95" s="203"/>
      <c r="J95" s="92"/>
      <c r="K95" s="207"/>
      <c r="L95" s="92"/>
      <c r="M95" s="198"/>
      <c r="N95" s="92"/>
      <c r="O95" s="359"/>
      <c r="P95" s="359"/>
      <c r="Q95" s="359"/>
      <c r="R95" s="92"/>
      <c r="S95" s="207"/>
      <c r="T95" s="92"/>
      <c r="U95" s="92"/>
      <c r="V95" s="97"/>
      <c r="W95" s="92"/>
      <c r="X95" s="92"/>
      <c r="Y95" s="359"/>
      <c r="Z95" s="92"/>
      <c r="AA95" s="92"/>
      <c r="AB95" s="92"/>
      <c r="AC95" s="92"/>
      <c r="AD95" s="92"/>
      <c r="AE95" s="92"/>
      <c r="AF95" s="92"/>
      <c r="AG95" s="92"/>
      <c r="AI95" s="738"/>
    </row>
    <row r="96" spans="2:35" x14ac:dyDescent="0.4">
      <c r="B96" s="738"/>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I96" s="738"/>
    </row>
    <row r="97" spans="2:35" ht="12.75" customHeight="1" x14ac:dyDescent="0.4">
      <c r="B97" s="738"/>
      <c r="C97" s="738"/>
      <c r="D97" s="738"/>
      <c r="E97" s="738"/>
      <c r="F97" s="738"/>
      <c r="G97" s="738"/>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row>
    <row r="98" spans="2:35" x14ac:dyDescent="0.4">
      <c r="B98" s="738"/>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I98" s="738"/>
    </row>
    <row r="99" spans="2:35" ht="16.5" customHeight="1" x14ac:dyDescent="0.45">
      <c r="B99" s="738"/>
      <c r="C99" s="65"/>
      <c r="D99" s="149" t="s">
        <v>511</v>
      </c>
      <c r="E99" s="149"/>
      <c r="F99" s="149"/>
      <c r="G99" s="149"/>
      <c r="H99" s="149"/>
      <c r="I99" s="413" t="s">
        <v>514</v>
      </c>
      <c r="J99" s="413"/>
      <c r="K99" s="413"/>
      <c r="L99" s="413"/>
      <c r="M99" s="413"/>
      <c r="N99" s="413"/>
      <c r="O99" s="413"/>
      <c r="P99" s="413"/>
      <c r="Q99" s="414"/>
      <c r="R99" s="414"/>
      <c r="S99" s="414"/>
      <c r="T99" s="414"/>
      <c r="U99" s="414"/>
      <c r="V99" s="414"/>
      <c r="W99" s="414"/>
      <c r="X99" s="414"/>
      <c r="Y99" s="414"/>
      <c r="Z99" s="65"/>
      <c r="AA99" s="65"/>
      <c r="AB99" s="65"/>
      <c r="AC99" s="65"/>
      <c r="AD99" s="65"/>
      <c r="AI99" s="738"/>
    </row>
    <row r="100" spans="2:35" x14ac:dyDescent="0.4">
      <c r="B100" s="738"/>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I100" s="738"/>
    </row>
    <row r="101" spans="2:35" s="103" customFormat="1" ht="18" customHeight="1" x14ac:dyDescent="0.45">
      <c r="B101" s="739"/>
      <c r="D101" s="67" t="s">
        <v>7</v>
      </c>
      <c r="E101" s="68"/>
      <c r="F101" s="68"/>
      <c r="G101" s="68"/>
      <c r="H101" s="68"/>
      <c r="I101" s="69"/>
      <c r="L101" s="67" t="s">
        <v>8</v>
      </c>
      <c r="M101" s="68"/>
      <c r="N101" s="68"/>
      <c r="O101" s="68"/>
      <c r="P101" s="68"/>
      <c r="Q101" s="69"/>
      <c r="T101" s="67" t="s">
        <v>9</v>
      </c>
      <c r="U101" s="68"/>
      <c r="V101" s="68"/>
      <c r="W101" s="68"/>
      <c r="X101" s="68"/>
      <c r="Y101" s="69"/>
      <c r="AB101" s="67" t="s">
        <v>83</v>
      </c>
      <c r="AC101" s="68"/>
      <c r="AD101" s="68"/>
      <c r="AE101" s="68"/>
      <c r="AF101" s="68"/>
      <c r="AG101" s="69"/>
      <c r="AI101" s="739"/>
    </row>
    <row r="102" spans="2:35" x14ac:dyDescent="0.4">
      <c r="B102" s="738"/>
      <c r="C102" s="65"/>
      <c r="D102" s="170"/>
      <c r="E102" s="166"/>
      <c r="F102" s="65"/>
      <c r="G102" s="65"/>
      <c r="H102" s="163"/>
      <c r="I102" s="164"/>
      <c r="J102" s="105"/>
      <c r="K102" s="105"/>
      <c r="L102" s="170"/>
      <c r="M102" s="166"/>
      <c r="N102" s="65"/>
      <c r="O102" s="163"/>
      <c r="P102" s="163"/>
      <c r="Q102" s="164"/>
      <c r="R102" s="65"/>
      <c r="S102" s="105"/>
      <c r="T102" s="159"/>
      <c r="U102" s="160"/>
      <c r="V102" s="65"/>
      <c r="W102" s="160"/>
      <c r="X102" s="160"/>
      <c r="Y102" s="161"/>
      <c r="Z102" s="65"/>
      <c r="AA102" s="65"/>
      <c r="AB102" s="165"/>
      <c r="AC102" s="65"/>
      <c r="AD102" s="65"/>
      <c r="AF102" s="163"/>
      <c r="AG102" s="164"/>
      <c r="AI102" s="738"/>
    </row>
    <row r="103" spans="2:35" x14ac:dyDescent="0.4">
      <c r="B103" s="738"/>
      <c r="C103" s="65"/>
      <c r="D103" s="642" t="s">
        <v>17</v>
      </c>
      <c r="E103" s="150" t="str">
        <f>'M1-3 Leadership Inv''t &amp; Int''n'!D4</f>
        <v>Included        (in whole or in part)</v>
      </c>
      <c r="F103" s="150"/>
      <c r="G103" s="150"/>
      <c r="H103" s="905">
        <f>'M1-3 Leadership Inv''t &amp; Int''n'!$F4</f>
        <v>0</v>
      </c>
      <c r="I103" s="906"/>
      <c r="J103" s="104"/>
      <c r="K103" s="104"/>
      <c r="L103" s="642" t="s">
        <v>146</v>
      </c>
      <c r="M103" s="150" t="str">
        <f>'M1-3 Leadership Inv''t &amp; Int''n'!D20</f>
        <v>Included        (in whole or in part)</v>
      </c>
      <c r="N103" s="150"/>
      <c r="O103" s="150"/>
      <c r="P103" s="905">
        <f>'M1-3 Leadership Inv''t &amp; Int''n'!$F20</f>
        <v>0</v>
      </c>
      <c r="Q103" s="906"/>
      <c r="R103" s="65"/>
      <c r="S103" s="104"/>
      <c r="T103" s="642" t="s">
        <v>150</v>
      </c>
      <c r="U103" s="65" t="str">
        <f>'M1-3 Leadership Inv''t &amp; Int''n'!D36</f>
        <v>Included        (in whole or in part)</v>
      </c>
      <c r="V103" s="65"/>
      <c r="W103" s="65"/>
      <c r="X103" s="905">
        <f>'M1-3 Leadership Inv''t &amp; Int''n'!$F36</f>
        <v>0</v>
      </c>
      <c r="Y103" s="906"/>
      <c r="Z103" s="65"/>
      <c r="AA103" s="65"/>
      <c r="AB103" s="642" t="s">
        <v>154</v>
      </c>
      <c r="AC103" s="65" t="str">
        <f>'M4-6 System Planning'!D4</f>
        <v>Included        (in whole or in part)</v>
      </c>
      <c r="AD103" s="65"/>
      <c r="AF103" s="905">
        <f>'M4-6 System Planning'!$F4</f>
        <v>0</v>
      </c>
      <c r="AG103" s="906"/>
      <c r="AI103" s="738"/>
    </row>
    <row r="104" spans="2:35" x14ac:dyDescent="0.4">
      <c r="B104" s="738"/>
      <c r="C104" s="65"/>
      <c r="D104" s="642" t="s">
        <v>18</v>
      </c>
      <c r="E104" s="150" t="str">
        <f>'M1-3 Leadership Inv''t &amp; Int''n'!D5</f>
        <v>Included        (in whole or in part)</v>
      </c>
      <c r="F104" s="150"/>
      <c r="G104" s="150"/>
      <c r="H104" s="905">
        <f>'M1-3 Leadership Inv''t &amp; Int''n'!$F5</f>
        <v>0</v>
      </c>
      <c r="I104" s="906"/>
      <c r="J104" s="65"/>
      <c r="K104" s="65"/>
      <c r="L104" s="642" t="s">
        <v>147</v>
      </c>
      <c r="M104" s="150" t="str">
        <f>'M1-3 Leadership Inv''t &amp; Int''n'!D21</f>
        <v>Included        (in whole or in part)</v>
      </c>
      <c r="N104" s="150"/>
      <c r="O104" s="150"/>
      <c r="P104" s="905">
        <f>'M1-3 Leadership Inv''t &amp; Int''n'!$F21</f>
        <v>0</v>
      </c>
      <c r="Q104" s="906"/>
      <c r="R104" s="65"/>
      <c r="S104" s="65"/>
      <c r="T104" s="642" t="s">
        <v>151</v>
      </c>
      <c r="U104" s="65" t="str">
        <f>'M1-3 Leadership Inv''t &amp; Int''n'!D37</f>
        <v>Included        (in whole or in part)</v>
      </c>
      <c r="V104" s="65"/>
      <c r="W104" s="65"/>
      <c r="X104" s="905">
        <f>'M1-3 Leadership Inv''t &amp; Int''n'!$F37</f>
        <v>0</v>
      </c>
      <c r="Y104" s="906"/>
      <c r="Z104" s="65"/>
      <c r="AA104" s="65"/>
      <c r="AB104" s="642" t="s">
        <v>155</v>
      </c>
      <c r="AC104" s="65" t="str">
        <f>'M4-6 System Planning'!D5</f>
        <v>Included        (in whole or in part)</v>
      </c>
      <c r="AD104" s="65"/>
      <c r="AF104" s="905">
        <f>'M4-6 System Planning'!$F5</f>
        <v>0</v>
      </c>
      <c r="AG104" s="906"/>
      <c r="AI104" s="738"/>
    </row>
    <row r="105" spans="2:35" x14ac:dyDescent="0.4">
      <c r="B105" s="738"/>
      <c r="C105" s="65"/>
      <c r="D105" s="642" t="s">
        <v>144</v>
      </c>
      <c r="E105" s="150" t="str">
        <f>'M1-3 Leadership Inv''t &amp; Int''n'!D6</f>
        <v>Included        (in whole or in part)</v>
      </c>
      <c r="F105" s="150"/>
      <c r="G105" s="150"/>
      <c r="H105" s="905">
        <f>'M1-3 Leadership Inv''t &amp; Int''n'!$F6</f>
        <v>0</v>
      </c>
      <c r="I105" s="906"/>
      <c r="J105" s="65"/>
      <c r="K105" s="65"/>
      <c r="L105" s="642" t="s">
        <v>148</v>
      </c>
      <c r="M105" s="150" t="str">
        <f>'M1-3 Leadership Inv''t &amp; Int''n'!D22</f>
        <v>Included        (in whole or in part)</v>
      </c>
      <c r="N105" s="150"/>
      <c r="O105" s="150"/>
      <c r="P105" s="905">
        <f>'M1-3 Leadership Inv''t &amp; Int''n'!$F22</f>
        <v>0</v>
      </c>
      <c r="Q105" s="906"/>
      <c r="R105" s="65"/>
      <c r="S105" s="65"/>
      <c r="T105" s="642" t="s">
        <v>152</v>
      </c>
      <c r="U105" s="65" t="str">
        <f>'M1-3 Leadership Inv''t &amp; Int''n'!D38</f>
        <v>Included        (in whole or in part)</v>
      </c>
      <c r="V105" s="65"/>
      <c r="W105" s="65"/>
      <c r="X105" s="905">
        <f>'M1-3 Leadership Inv''t &amp; Int''n'!$F38</f>
        <v>0</v>
      </c>
      <c r="Y105" s="906"/>
      <c r="Z105" s="65"/>
      <c r="AA105" s="65"/>
      <c r="AB105" s="642" t="s">
        <v>156</v>
      </c>
      <c r="AC105" s="65" t="str">
        <f>'M4-6 System Planning'!D6</f>
        <v>Included        (in whole or in part)</v>
      </c>
      <c r="AD105" s="65"/>
      <c r="AF105" s="905">
        <f>'M4-6 System Planning'!$F6</f>
        <v>0</v>
      </c>
      <c r="AG105" s="906"/>
      <c r="AI105" s="738"/>
    </row>
    <row r="106" spans="2:35" x14ac:dyDescent="0.4">
      <c r="B106" s="738"/>
      <c r="C106" s="65"/>
      <c r="D106" s="642" t="s">
        <v>145</v>
      </c>
      <c r="E106" s="150" t="str">
        <f>'M1-3 Leadership Inv''t &amp; Int''n'!D7</f>
        <v>Included        (in whole or in part)</v>
      </c>
      <c r="F106" s="150"/>
      <c r="G106" s="150"/>
      <c r="H106" s="905">
        <f>'M1-3 Leadership Inv''t &amp; Int''n'!$F7</f>
        <v>0</v>
      </c>
      <c r="I106" s="906"/>
      <c r="J106" s="65"/>
      <c r="K106" s="65"/>
      <c r="L106" s="642" t="s">
        <v>149</v>
      </c>
      <c r="M106" s="150" t="str">
        <f>'M1-3 Leadership Inv''t &amp; Int''n'!D23</f>
        <v>Included        (in whole or in part)</v>
      </c>
      <c r="N106" s="150"/>
      <c r="O106" s="150"/>
      <c r="P106" s="905">
        <f>'M1-3 Leadership Inv''t &amp; Int''n'!$F23</f>
        <v>0</v>
      </c>
      <c r="Q106" s="906"/>
      <c r="R106" s="65"/>
      <c r="S106" s="65"/>
      <c r="T106" s="642" t="s">
        <v>153</v>
      </c>
      <c r="U106" s="65" t="str">
        <f>'M1-3 Leadership Inv''t &amp; Int''n'!D39</f>
        <v>Included        (in whole or in part)</v>
      </c>
      <c r="V106" s="65"/>
      <c r="W106" s="65"/>
      <c r="X106" s="905">
        <f>'M1-3 Leadership Inv''t &amp; Int''n'!$F39</f>
        <v>0</v>
      </c>
      <c r="Y106" s="906"/>
      <c r="Z106" s="65"/>
      <c r="AA106" s="65"/>
      <c r="AB106" s="642" t="s">
        <v>157</v>
      </c>
      <c r="AC106" s="65" t="str">
        <f>'M4-6 System Planning'!D7</f>
        <v>Included        (in whole or in part)</v>
      </c>
      <c r="AD106" s="65"/>
      <c r="AF106" s="905">
        <f>'M4-6 System Planning'!$F7</f>
        <v>0</v>
      </c>
      <c r="AG106" s="906"/>
      <c r="AI106" s="738"/>
    </row>
    <row r="107" spans="2:35" x14ac:dyDescent="0.4">
      <c r="B107" s="738"/>
      <c r="C107" s="65"/>
      <c r="D107" s="162"/>
      <c r="E107" s="150"/>
      <c r="F107" s="65"/>
      <c r="G107" s="65"/>
      <c r="H107" s="365"/>
      <c r="I107" s="637"/>
      <c r="J107" s="65"/>
      <c r="K107" s="65"/>
      <c r="L107" s="162"/>
      <c r="M107" s="150"/>
      <c r="N107" s="65"/>
      <c r="O107" s="365"/>
      <c r="P107" s="365"/>
      <c r="Q107" s="637"/>
      <c r="R107" s="65"/>
      <c r="S107" s="65"/>
      <c r="T107" s="71"/>
      <c r="U107" s="65"/>
      <c r="V107" s="65"/>
      <c r="W107" s="148"/>
      <c r="X107" s="148"/>
      <c r="Y107" s="158"/>
      <c r="Z107" s="65"/>
      <c r="AA107" s="65"/>
      <c r="AB107" s="71"/>
      <c r="AC107" s="65"/>
      <c r="AD107" s="65"/>
      <c r="AF107" s="148"/>
      <c r="AG107" s="158"/>
      <c r="AI107" s="738"/>
    </row>
    <row r="108" spans="2:35" x14ac:dyDescent="0.4">
      <c r="B108" s="738"/>
      <c r="C108" s="65"/>
      <c r="D108" s="76"/>
      <c r="E108" s="392" t="s">
        <v>502</v>
      </c>
      <c r="F108" s="373">
        <f>'M1-3 Leadership Inv''t &amp; Int''n'!$E31</f>
        <v>0</v>
      </c>
      <c r="G108" s="372"/>
      <c r="H108" s="179"/>
      <c r="I108" s="181"/>
      <c r="J108" s="65"/>
      <c r="K108" s="65"/>
      <c r="L108" s="76"/>
      <c r="M108" s="83" t="s">
        <v>502</v>
      </c>
      <c r="N108" s="373">
        <f>'M1-3 Leadership Inv''t &amp; Int''n'!$E31</f>
        <v>0</v>
      </c>
      <c r="O108" s="183"/>
      <c r="P108" s="179"/>
      <c r="Q108" s="181"/>
      <c r="R108" s="65"/>
      <c r="S108" s="65"/>
      <c r="T108" s="76"/>
      <c r="U108" s="83" t="s">
        <v>502</v>
      </c>
      <c r="V108" s="147">
        <f>'M1-3 Leadership Inv''t &amp; Int''n'!$E47</f>
        <v>0</v>
      </c>
      <c r="W108" s="176"/>
      <c r="X108" s="179"/>
      <c r="Y108" s="177"/>
      <c r="Z108" s="65"/>
      <c r="AA108" s="65"/>
      <c r="AB108" s="76"/>
      <c r="AC108" s="83" t="s">
        <v>502</v>
      </c>
      <c r="AD108" s="147">
        <f>'M4-6 System Planning'!$E15</f>
        <v>0</v>
      </c>
      <c r="AE108" s="176"/>
      <c r="AF108" s="179"/>
      <c r="AG108" s="177"/>
      <c r="AI108" s="738"/>
    </row>
    <row r="109" spans="2:35" x14ac:dyDescent="0.4">
      <c r="B109" s="738"/>
      <c r="C109" s="65"/>
      <c r="D109" s="71"/>
      <c r="E109" s="393" t="s">
        <v>503</v>
      </c>
      <c r="F109" s="374">
        <f>'M1-3 Leadership Inv''t &amp; Int''n'!$E32</f>
        <v>0</v>
      </c>
      <c r="G109" s="365"/>
      <c r="H109" s="150"/>
      <c r="I109" s="637"/>
      <c r="J109" s="65"/>
      <c r="K109" s="65"/>
      <c r="L109" s="71"/>
      <c r="M109" s="86" t="s">
        <v>503</v>
      </c>
      <c r="N109" s="374">
        <f>'M1-3 Leadership Inv''t &amp; Int''n'!$E32</f>
        <v>0</v>
      </c>
      <c r="O109" s="367"/>
      <c r="P109" s="150"/>
      <c r="Q109" s="637"/>
      <c r="R109" s="65"/>
      <c r="S109" s="65"/>
      <c r="T109" s="71"/>
      <c r="U109" s="86" t="s">
        <v>503</v>
      </c>
      <c r="V109" s="357">
        <f>'M1-3 Leadership Inv''t &amp; Int''n'!$E48</f>
        <v>0</v>
      </c>
      <c r="W109" s="364"/>
      <c r="X109" s="150"/>
      <c r="Y109" s="158"/>
      <c r="Z109" s="65"/>
      <c r="AA109" s="65"/>
      <c r="AB109" s="71"/>
      <c r="AC109" s="86" t="s">
        <v>503</v>
      </c>
      <c r="AD109" s="357">
        <f>'M4-6 System Planning'!$E16</f>
        <v>0</v>
      </c>
      <c r="AE109" s="364"/>
      <c r="AF109" s="150"/>
      <c r="AG109" s="158"/>
      <c r="AI109" s="738"/>
    </row>
    <row r="110" spans="2:35" x14ac:dyDescent="0.4">
      <c r="B110" s="738"/>
      <c r="C110" s="65"/>
      <c r="D110" s="366"/>
      <c r="E110" s="393" t="s">
        <v>504</v>
      </c>
      <c r="F110" s="375">
        <f>'M1-3 Leadership Inv''t &amp; Int''n'!$E33</f>
        <v>0</v>
      </c>
      <c r="G110" s="180"/>
      <c r="H110" s="180"/>
      <c r="I110" s="371"/>
      <c r="J110" s="65"/>
      <c r="K110" s="65"/>
      <c r="L110" s="366"/>
      <c r="M110" s="84" t="s">
        <v>504</v>
      </c>
      <c r="N110" s="375">
        <f>'M1-3 Leadership Inv''t &amp; Int''n'!$E33</f>
        <v>0</v>
      </c>
      <c r="O110" s="366"/>
      <c r="P110" s="180"/>
      <c r="Q110" s="371"/>
      <c r="R110" s="65"/>
      <c r="S110" s="65"/>
      <c r="T110" s="80"/>
      <c r="U110" s="84" t="s">
        <v>504</v>
      </c>
      <c r="V110" s="135">
        <f>'M1-3 Leadership Inv''t &amp; Int''n'!$E49</f>
        <v>0</v>
      </c>
      <c r="W110" s="178"/>
      <c r="X110" s="369"/>
      <c r="Y110" s="110"/>
      <c r="Z110" s="65"/>
      <c r="AA110" s="65"/>
      <c r="AB110" s="80"/>
      <c r="AC110" s="84" t="s">
        <v>504</v>
      </c>
      <c r="AD110" s="135">
        <f>'M4-6 System Planning'!$E17</f>
        <v>0</v>
      </c>
      <c r="AE110" s="178"/>
      <c r="AF110" s="369"/>
      <c r="AG110" s="110"/>
      <c r="AI110" s="738"/>
    </row>
    <row r="111" spans="2:35" x14ac:dyDescent="0.4">
      <c r="B111" s="738"/>
      <c r="C111" s="65"/>
      <c r="D111" s="106"/>
      <c r="E111" s="391"/>
      <c r="F111" s="85"/>
      <c r="G111" s="108"/>
      <c r="H111" s="109" t="s">
        <v>382</v>
      </c>
      <c r="I111" s="622" t="str">
        <f>'M1-3 Leadership Inv''t &amp; Int''n'!E10</f>
        <v>N/A</v>
      </c>
      <c r="J111" s="65"/>
      <c r="K111" s="65"/>
      <c r="L111" s="106"/>
      <c r="M111" s="107"/>
      <c r="N111" s="107"/>
      <c r="O111" s="107"/>
      <c r="P111" s="109" t="s">
        <v>516</v>
      </c>
      <c r="Q111" s="622" t="str">
        <f>'M1-3 Leadership Inv''t &amp; Int''n'!E26</f>
        <v>N/A</v>
      </c>
      <c r="R111" s="65"/>
      <c r="S111" s="65"/>
      <c r="T111" s="106"/>
      <c r="U111" s="107"/>
      <c r="V111" s="107"/>
      <c r="W111" s="107"/>
      <c r="X111" s="109" t="s">
        <v>517</v>
      </c>
      <c r="Y111" s="622" t="str">
        <f>'M1-3 Leadership Inv''t &amp; Int''n'!E42</f>
        <v>N/A</v>
      </c>
      <c r="Z111" s="65"/>
      <c r="AA111" s="65"/>
      <c r="AB111" s="106"/>
      <c r="AC111" s="107"/>
      <c r="AD111" s="107"/>
      <c r="AE111" s="107"/>
      <c r="AF111" s="109" t="s">
        <v>518</v>
      </c>
      <c r="AG111" s="622" t="str">
        <f>'M4-6 System Planning'!E10</f>
        <v>N/A</v>
      </c>
      <c r="AI111" s="738"/>
    </row>
    <row r="112" spans="2:35" x14ac:dyDescent="0.4">
      <c r="B112" s="738"/>
      <c r="C112" s="65"/>
      <c r="D112" s="77"/>
      <c r="E112" s="150"/>
      <c r="F112" s="83"/>
      <c r="G112" s="77"/>
      <c r="H112" s="83"/>
      <c r="I112" s="376"/>
      <c r="J112" s="65"/>
      <c r="K112" s="65"/>
      <c r="L112" s="77"/>
      <c r="M112" s="77"/>
      <c r="N112" s="77"/>
      <c r="O112" s="77"/>
      <c r="P112" s="83"/>
      <c r="Q112" s="376"/>
      <c r="R112" s="65"/>
      <c r="S112" s="65"/>
      <c r="T112" s="77"/>
      <c r="U112" s="77"/>
      <c r="V112" s="77"/>
      <c r="W112" s="77"/>
      <c r="X112" s="83"/>
      <c r="Y112" s="376"/>
      <c r="Z112" s="65"/>
      <c r="AA112" s="65"/>
      <c r="AB112" s="77"/>
      <c r="AC112" s="77"/>
      <c r="AD112" s="77"/>
      <c r="AE112" s="77"/>
      <c r="AF112" s="83"/>
      <c r="AG112" s="376"/>
      <c r="AI112" s="738"/>
    </row>
    <row r="113" spans="2:35" x14ac:dyDescent="0.4">
      <c r="B113" s="738"/>
      <c r="C113" s="65"/>
      <c r="D113" s="65"/>
      <c r="E113" s="150"/>
      <c r="F113" s="111"/>
      <c r="G113" s="65"/>
      <c r="H113" s="65"/>
      <c r="I113" s="65"/>
      <c r="J113" s="65"/>
      <c r="K113" s="65"/>
      <c r="L113" s="65"/>
      <c r="M113" s="86"/>
      <c r="N113" s="111"/>
      <c r="O113" s="65"/>
      <c r="P113" s="65"/>
      <c r="Q113" s="65"/>
      <c r="R113" s="65"/>
      <c r="S113" s="65"/>
      <c r="T113" s="65"/>
      <c r="U113" s="65"/>
      <c r="V113" s="65"/>
      <c r="W113" s="111"/>
      <c r="X113" s="65"/>
      <c r="Y113" s="65"/>
      <c r="Z113" s="65"/>
      <c r="AA113" s="65"/>
      <c r="AB113" s="65"/>
      <c r="AC113" s="65"/>
      <c r="AD113" s="65"/>
      <c r="AI113" s="738"/>
    </row>
    <row r="114" spans="2:35" x14ac:dyDescent="0.4">
      <c r="B114" s="738"/>
      <c r="C114" s="65"/>
      <c r="D114" s="65"/>
      <c r="E114" s="150"/>
      <c r="F114" s="111"/>
      <c r="G114" s="65"/>
      <c r="H114" s="65"/>
      <c r="I114" s="65"/>
      <c r="J114" s="65"/>
      <c r="K114" s="65"/>
      <c r="L114" s="65"/>
      <c r="M114" s="86"/>
      <c r="N114" s="111"/>
      <c r="O114" s="65"/>
      <c r="P114" s="65"/>
      <c r="Q114" s="65"/>
      <c r="R114" s="65"/>
      <c r="S114" s="65"/>
      <c r="T114" s="65"/>
      <c r="U114" s="65"/>
      <c r="V114" s="65"/>
      <c r="W114" s="111"/>
      <c r="X114" s="65"/>
      <c r="Y114" s="65"/>
      <c r="Z114" s="65"/>
      <c r="AA114" s="65"/>
      <c r="AB114" s="65"/>
      <c r="AC114" s="65"/>
      <c r="AD114" s="65"/>
      <c r="AI114" s="738"/>
    </row>
    <row r="115" spans="2:35" s="103" customFormat="1" ht="18" customHeight="1" x14ac:dyDescent="0.45">
      <c r="B115" s="739"/>
      <c r="D115" s="67" t="s">
        <v>440</v>
      </c>
      <c r="E115" s="391"/>
      <c r="F115" s="68"/>
      <c r="G115" s="68"/>
      <c r="H115" s="68"/>
      <c r="I115" s="69"/>
      <c r="L115" s="67" t="s">
        <v>11</v>
      </c>
      <c r="M115" s="68"/>
      <c r="N115" s="68"/>
      <c r="O115" s="68"/>
      <c r="P115" s="68"/>
      <c r="Q115" s="69"/>
      <c r="T115" s="67" t="s">
        <v>92</v>
      </c>
      <c r="U115" s="68"/>
      <c r="V115" s="68"/>
      <c r="W115" s="68"/>
      <c r="X115" s="68"/>
      <c r="Y115" s="69"/>
      <c r="Z115" s="112"/>
      <c r="AB115" s="67" t="s">
        <v>421</v>
      </c>
      <c r="AC115" s="68"/>
      <c r="AD115" s="68"/>
      <c r="AE115" s="68"/>
      <c r="AF115" s="68"/>
      <c r="AG115" s="69"/>
      <c r="AI115" s="739"/>
    </row>
    <row r="116" spans="2:35" s="104" customFormat="1" x14ac:dyDescent="0.4">
      <c r="B116" s="740"/>
      <c r="D116" s="165"/>
      <c r="E116" s="150"/>
      <c r="G116" s="163"/>
      <c r="H116" s="163"/>
      <c r="I116" s="164"/>
      <c r="J116" s="65"/>
      <c r="K116" s="65"/>
      <c r="L116" s="165"/>
      <c r="M116" s="163"/>
      <c r="O116" s="163"/>
      <c r="P116" s="163"/>
      <c r="Q116" s="164"/>
      <c r="R116" s="65"/>
      <c r="S116" s="65"/>
      <c r="T116" s="159"/>
      <c r="U116" s="160"/>
      <c r="W116" s="166"/>
      <c r="X116" s="166"/>
      <c r="Y116" s="167"/>
      <c r="Z116" s="65"/>
      <c r="AA116" s="65"/>
      <c r="AB116" s="168"/>
      <c r="AC116" s="169"/>
      <c r="AE116" s="360"/>
      <c r="AF116" s="169"/>
      <c r="AG116" s="361"/>
      <c r="AI116" s="740"/>
    </row>
    <row r="117" spans="2:35" x14ac:dyDescent="0.4">
      <c r="B117" s="738"/>
      <c r="C117" s="65"/>
      <c r="D117" s="642" t="s">
        <v>158</v>
      </c>
      <c r="E117" s="150" t="str">
        <f>'M4-6 System Planning'!D20</f>
        <v>Included        (in whole or in part)</v>
      </c>
      <c r="F117" s="150"/>
      <c r="G117" s="150"/>
      <c r="H117" s="905">
        <f>'M4-6 System Planning'!$F20</f>
        <v>0</v>
      </c>
      <c r="I117" s="906"/>
      <c r="J117" s="65"/>
      <c r="K117" s="65"/>
      <c r="L117" s="642" t="s">
        <v>162</v>
      </c>
      <c r="M117" s="150" t="str">
        <f>'M4-6 System Planning'!D36</f>
        <v>Included        (in whole or in part)</v>
      </c>
      <c r="N117" s="150"/>
      <c r="O117" s="150"/>
      <c r="P117" s="905">
        <f>'M4-6 System Planning'!$F36</f>
        <v>0</v>
      </c>
      <c r="Q117" s="906"/>
      <c r="R117" s="65"/>
      <c r="S117" s="65"/>
      <c r="T117" s="642" t="s">
        <v>166</v>
      </c>
      <c r="U117" s="65" t="str">
        <f>'M7-10 System Implementation'!D4</f>
        <v>Included        (in whole or in part)</v>
      </c>
      <c r="V117" s="65"/>
      <c r="W117" s="65"/>
      <c r="X117" s="905">
        <f>'M7-10 System Implementation'!$F4</f>
        <v>0</v>
      </c>
      <c r="Y117" s="906"/>
      <c r="Z117" s="65"/>
      <c r="AA117" s="65"/>
      <c r="AB117" s="643" t="s">
        <v>171</v>
      </c>
      <c r="AC117" s="65" t="str">
        <f>'M7-10 System Implementation'!D21</f>
        <v>Included        (in whole or in part)</v>
      </c>
      <c r="AD117" s="65"/>
      <c r="AF117" s="905">
        <f>'M7-10 System Implementation'!$F21</f>
        <v>0</v>
      </c>
      <c r="AG117" s="906"/>
      <c r="AI117" s="738"/>
    </row>
    <row r="118" spans="2:35" x14ac:dyDescent="0.4">
      <c r="B118" s="738"/>
      <c r="C118" s="65"/>
      <c r="D118" s="642" t="s">
        <v>159</v>
      </c>
      <c r="E118" s="150" t="str">
        <f>'M4-6 System Planning'!D21</f>
        <v>Included        (in whole or in part)</v>
      </c>
      <c r="F118" s="150"/>
      <c r="G118" s="150"/>
      <c r="H118" s="905">
        <f>'M4-6 System Planning'!$F21</f>
        <v>0</v>
      </c>
      <c r="I118" s="906"/>
      <c r="J118" s="65"/>
      <c r="K118" s="65"/>
      <c r="L118" s="642" t="s">
        <v>163</v>
      </c>
      <c r="M118" s="150" t="str">
        <f>'M4-6 System Planning'!D37</f>
        <v>Included        (in whole or in part)</v>
      </c>
      <c r="N118" s="150"/>
      <c r="O118" s="150"/>
      <c r="P118" s="905">
        <f>'M4-6 System Planning'!$F37</f>
        <v>0</v>
      </c>
      <c r="Q118" s="906"/>
      <c r="R118" s="65"/>
      <c r="S118" s="65"/>
      <c r="T118" s="642" t="s">
        <v>168</v>
      </c>
      <c r="U118" s="65" t="str">
        <f>'M7-10 System Implementation'!D5</f>
        <v>Included        (in whole or in part)</v>
      </c>
      <c r="V118" s="65"/>
      <c r="W118" s="65"/>
      <c r="X118" s="905">
        <f>'M7-10 System Implementation'!$F5</f>
        <v>0</v>
      </c>
      <c r="Y118" s="906"/>
      <c r="Z118" s="65"/>
      <c r="AA118" s="65"/>
      <c r="AB118" s="643" t="s">
        <v>172</v>
      </c>
      <c r="AC118" s="65" t="str">
        <f>'M7-10 System Implementation'!D22</f>
        <v>Included        (in whole or in part)</v>
      </c>
      <c r="AD118" s="65"/>
      <c r="AF118" s="905">
        <f>'M7-10 System Implementation'!$F22</f>
        <v>0</v>
      </c>
      <c r="AG118" s="906"/>
      <c r="AI118" s="738"/>
    </row>
    <row r="119" spans="2:35" x14ac:dyDescent="0.4">
      <c r="B119" s="738"/>
      <c r="C119" s="65"/>
      <c r="D119" s="642" t="s">
        <v>160</v>
      </c>
      <c r="E119" s="150" t="str">
        <f>'M4-6 System Planning'!D22</f>
        <v>Included        (in whole or in part)</v>
      </c>
      <c r="F119" s="150"/>
      <c r="G119" s="150"/>
      <c r="H119" s="905">
        <f>'M4-6 System Planning'!$F22</f>
        <v>0</v>
      </c>
      <c r="I119" s="906"/>
      <c r="J119" s="105"/>
      <c r="K119" s="105"/>
      <c r="L119" s="642" t="s">
        <v>164</v>
      </c>
      <c r="M119" s="150" t="str">
        <f>'M4-6 System Planning'!D38</f>
        <v>Included        (in whole or in part)</v>
      </c>
      <c r="N119" s="150"/>
      <c r="O119" s="150"/>
      <c r="P119" s="905">
        <f>'M4-6 System Planning'!$F38</f>
        <v>0</v>
      </c>
      <c r="Q119" s="906"/>
      <c r="R119" s="65"/>
      <c r="S119" s="105"/>
      <c r="T119" s="642" t="s">
        <v>167</v>
      </c>
      <c r="U119" s="65" t="str">
        <f>'M7-10 System Implementation'!D6</f>
        <v>Included        (in whole or in part)</v>
      </c>
      <c r="V119" s="65"/>
      <c r="W119" s="65"/>
      <c r="X119" s="905">
        <f>'M7-10 System Implementation'!$F6</f>
        <v>0</v>
      </c>
      <c r="Y119" s="906"/>
      <c r="Z119" s="65"/>
      <c r="AA119" s="65"/>
      <c r="AB119" s="390" t="s">
        <v>409</v>
      </c>
      <c r="AC119" s="65" t="str">
        <f>'M7-10 System Implementation'!D23</f>
        <v>Included        (in whole or in part)</v>
      </c>
      <c r="AD119" s="65"/>
      <c r="AF119" s="905">
        <f>'M7-10 System Implementation'!F23</f>
        <v>0</v>
      </c>
      <c r="AG119" s="906"/>
      <c r="AI119" s="738"/>
    </row>
    <row r="120" spans="2:35" x14ac:dyDescent="0.4">
      <c r="B120" s="738"/>
      <c r="C120" s="65"/>
      <c r="D120" s="642" t="s">
        <v>161</v>
      </c>
      <c r="E120" s="150" t="str">
        <f>'M4-6 System Planning'!D23</f>
        <v>Included        (in whole or in part)</v>
      </c>
      <c r="F120" s="150"/>
      <c r="G120" s="150"/>
      <c r="H120" s="905">
        <f>'M4-6 System Planning'!$F23</f>
        <v>0</v>
      </c>
      <c r="I120" s="906"/>
      <c r="J120" s="104"/>
      <c r="K120" s="104"/>
      <c r="L120" s="642" t="s">
        <v>165</v>
      </c>
      <c r="M120" s="150" t="str">
        <f>'M4-6 System Planning'!D39</f>
        <v>Included        (in whole or in part)</v>
      </c>
      <c r="N120" s="150"/>
      <c r="O120" s="150"/>
      <c r="P120" s="905">
        <f>'M4-6 System Planning'!$F39</f>
        <v>0</v>
      </c>
      <c r="Q120" s="906"/>
      <c r="R120" s="65"/>
      <c r="S120" s="104"/>
      <c r="T120" s="642" t="s">
        <v>169</v>
      </c>
      <c r="U120" s="65" t="str">
        <f>'M7-10 System Implementation'!D7</f>
        <v>Included        (in whole or in part)</v>
      </c>
      <c r="V120" s="65"/>
      <c r="W120" s="65"/>
      <c r="X120" s="905">
        <f>'M7-10 System Implementation'!$F7</f>
        <v>0</v>
      </c>
      <c r="Y120" s="906"/>
      <c r="Z120" s="65"/>
      <c r="AA120" s="65"/>
      <c r="AB120" s="71"/>
      <c r="AC120" s="65"/>
      <c r="AD120" s="65"/>
      <c r="AE120" s="362"/>
      <c r="AF120" s="148"/>
      <c r="AG120" s="363"/>
      <c r="AI120" s="738"/>
    </row>
    <row r="121" spans="2:35" x14ac:dyDescent="0.4">
      <c r="B121" s="738"/>
      <c r="C121" s="65"/>
      <c r="D121" s="162"/>
      <c r="E121" s="150"/>
      <c r="F121" s="65"/>
      <c r="G121" s="365"/>
      <c r="H121" s="365"/>
      <c r="I121" s="637"/>
      <c r="J121" s="65"/>
      <c r="K121" s="65"/>
      <c r="L121" s="162"/>
      <c r="M121" s="150"/>
      <c r="N121" s="65"/>
      <c r="O121" s="365"/>
      <c r="P121" s="365"/>
      <c r="Q121" s="637"/>
      <c r="R121" s="65"/>
      <c r="S121" s="65"/>
      <c r="T121" s="642" t="s">
        <v>170</v>
      </c>
      <c r="U121" s="65" t="str">
        <f>'M7-10 System Implementation'!D8</f>
        <v>Included        (in whole or in part)</v>
      </c>
      <c r="V121" s="65"/>
      <c r="W121" s="65"/>
      <c r="X121" s="905">
        <f>'M7-10 System Implementation'!$F8</f>
        <v>0</v>
      </c>
      <c r="Y121" s="906"/>
      <c r="Z121" s="65"/>
      <c r="AA121" s="65"/>
      <c r="AB121" s="71"/>
      <c r="AC121" s="65"/>
      <c r="AD121" s="65"/>
      <c r="AE121" s="362"/>
      <c r="AF121" s="148"/>
      <c r="AG121" s="363"/>
      <c r="AI121" s="738"/>
    </row>
    <row r="122" spans="2:35" x14ac:dyDescent="0.4">
      <c r="B122" s="738"/>
      <c r="C122" s="65"/>
      <c r="D122" s="162"/>
      <c r="E122" s="150"/>
      <c r="F122" s="65"/>
      <c r="G122" s="365"/>
      <c r="H122" s="365"/>
      <c r="I122" s="637"/>
      <c r="J122" s="65"/>
      <c r="K122" s="65"/>
      <c r="L122" s="162"/>
      <c r="M122" s="150"/>
      <c r="N122" s="65"/>
      <c r="O122" s="365"/>
      <c r="P122" s="365"/>
      <c r="Q122" s="637"/>
      <c r="R122" s="65"/>
      <c r="S122" s="65"/>
      <c r="T122" s="71"/>
      <c r="U122" s="65"/>
      <c r="V122" s="65"/>
      <c r="W122" s="148"/>
      <c r="X122" s="148"/>
      <c r="Y122" s="158"/>
      <c r="Z122" s="65"/>
      <c r="AA122" s="65"/>
      <c r="AB122" s="71"/>
      <c r="AC122" s="65"/>
      <c r="AD122" s="65"/>
      <c r="AE122" s="362"/>
      <c r="AF122" s="148"/>
      <c r="AG122" s="363"/>
      <c r="AI122" s="738"/>
    </row>
    <row r="123" spans="2:35" x14ac:dyDescent="0.4">
      <c r="B123" s="738"/>
      <c r="C123" s="65"/>
      <c r="D123" s="76"/>
      <c r="E123" s="392" t="s">
        <v>502</v>
      </c>
      <c r="F123" s="373">
        <f>'M4-6 System Planning'!E31</f>
        <v>0</v>
      </c>
      <c r="G123" s="183"/>
      <c r="H123" s="179"/>
      <c r="I123" s="177"/>
      <c r="J123" s="65"/>
      <c r="K123" s="65"/>
      <c r="L123" s="76"/>
      <c r="M123" s="83" t="s">
        <v>502</v>
      </c>
      <c r="N123" s="373">
        <f>'M4-6 System Planning'!$E47</f>
        <v>0</v>
      </c>
      <c r="O123" s="183"/>
      <c r="P123" s="179"/>
      <c r="Q123" s="177"/>
      <c r="R123" s="65"/>
      <c r="S123" s="65"/>
      <c r="T123" s="76"/>
      <c r="U123" s="83" t="s">
        <v>502</v>
      </c>
      <c r="V123" s="147">
        <f>'M7-10 System Implementation'!$E16</f>
        <v>0</v>
      </c>
      <c r="W123" s="176"/>
      <c r="X123" s="179"/>
      <c r="Y123" s="177"/>
      <c r="Z123" s="65"/>
      <c r="AA123" s="65"/>
      <c r="AB123" s="76"/>
      <c r="AC123" s="83" t="s">
        <v>502</v>
      </c>
      <c r="AD123" s="147">
        <f>'M7-10 System Implementation'!$E31</f>
        <v>0</v>
      </c>
      <c r="AE123" s="176"/>
      <c r="AF123" s="179"/>
      <c r="AG123" s="177"/>
      <c r="AI123" s="738"/>
    </row>
    <row r="124" spans="2:35" x14ac:dyDescent="0.4">
      <c r="B124" s="738"/>
      <c r="C124" s="65"/>
      <c r="D124" s="71"/>
      <c r="E124" s="393" t="s">
        <v>503</v>
      </c>
      <c r="F124" s="374">
        <f>'M4-6 System Planning'!E32</f>
        <v>0</v>
      </c>
      <c r="G124" s="367"/>
      <c r="H124" s="150"/>
      <c r="I124" s="158"/>
      <c r="J124" s="65"/>
      <c r="K124" s="65"/>
      <c r="L124" s="71"/>
      <c r="M124" s="86" t="s">
        <v>503</v>
      </c>
      <c r="N124" s="374">
        <f>'M4-6 System Planning'!$E48</f>
        <v>0</v>
      </c>
      <c r="O124" s="367"/>
      <c r="P124" s="150"/>
      <c r="Q124" s="158"/>
      <c r="R124" s="65"/>
      <c r="S124" s="65"/>
      <c r="T124" s="71"/>
      <c r="U124" s="86" t="s">
        <v>503</v>
      </c>
      <c r="V124" s="357">
        <f>'M7-10 System Implementation'!$E17</f>
        <v>0</v>
      </c>
      <c r="W124" s="364"/>
      <c r="X124" s="150"/>
      <c r="Y124" s="158"/>
      <c r="Z124" s="65"/>
      <c r="AA124" s="65"/>
      <c r="AB124" s="71"/>
      <c r="AC124" s="86" t="s">
        <v>503</v>
      </c>
      <c r="AD124" s="357">
        <f>'M7-10 System Implementation'!$E32</f>
        <v>0</v>
      </c>
      <c r="AE124" s="364"/>
      <c r="AF124" s="150"/>
      <c r="AG124" s="158"/>
      <c r="AI124" s="738"/>
    </row>
    <row r="125" spans="2:35" x14ac:dyDescent="0.4">
      <c r="B125" s="738"/>
      <c r="C125" s="65"/>
      <c r="D125" s="366"/>
      <c r="E125" s="371" t="s">
        <v>504</v>
      </c>
      <c r="F125" s="375">
        <f>'M4-6 System Planning'!E33</f>
        <v>0</v>
      </c>
      <c r="G125" s="184"/>
      <c r="H125" s="368"/>
      <c r="I125" s="182"/>
      <c r="J125" s="65"/>
      <c r="K125" s="65"/>
      <c r="L125" s="80"/>
      <c r="M125" s="84" t="s">
        <v>504</v>
      </c>
      <c r="N125" s="375">
        <f>'M4-6 System Planning'!$E49</f>
        <v>0</v>
      </c>
      <c r="O125" s="178"/>
      <c r="P125" s="369"/>
      <c r="Q125" s="110"/>
      <c r="R125" s="65"/>
      <c r="S125" s="65"/>
      <c r="T125" s="80"/>
      <c r="U125" s="84" t="s">
        <v>504</v>
      </c>
      <c r="V125" s="135">
        <f>'M7-10 System Implementation'!$E18</f>
        <v>0</v>
      </c>
      <c r="W125" s="178"/>
      <c r="X125" s="370"/>
      <c r="Y125" s="110"/>
      <c r="Z125" s="65"/>
      <c r="AA125" s="65"/>
      <c r="AB125" s="80"/>
      <c r="AC125" s="84" t="s">
        <v>504</v>
      </c>
      <c r="AD125" s="135">
        <f>'M7-10 System Implementation'!$E33</f>
        <v>0</v>
      </c>
      <c r="AE125" s="178"/>
      <c r="AF125" s="369"/>
      <c r="AG125" s="110"/>
      <c r="AI125" s="738"/>
    </row>
    <row r="126" spans="2:35" x14ac:dyDescent="0.4">
      <c r="B126" s="738"/>
      <c r="C126" s="65"/>
      <c r="D126" s="106"/>
      <c r="E126" s="391"/>
      <c r="F126" s="107"/>
      <c r="G126" s="107"/>
      <c r="H126" s="109" t="s">
        <v>519</v>
      </c>
      <c r="I126" s="622" t="str">
        <f>'M4-6 System Planning'!E26</f>
        <v>N/A</v>
      </c>
      <c r="J126" s="65"/>
      <c r="K126" s="65"/>
      <c r="L126" s="106"/>
      <c r="M126" s="107"/>
      <c r="N126" s="107"/>
      <c r="O126" s="107"/>
      <c r="P126" s="109" t="s">
        <v>520</v>
      </c>
      <c r="Q126" s="622" t="str">
        <f>'M4-6 System Planning'!E42</f>
        <v>N/A</v>
      </c>
      <c r="R126" s="65"/>
      <c r="S126" s="65"/>
      <c r="T126" s="106"/>
      <c r="U126" s="107"/>
      <c r="V126" s="107"/>
      <c r="W126" s="107"/>
      <c r="X126" s="109" t="s">
        <v>521</v>
      </c>
      <c r="Y126" s="622" t="str">
        <f>'M7-10 System Implementation'!E11</f>
        <v>N/A</v>
      </c>
      <c r="Z126" s="65"/>
      <c r="AA126" s="65"/>
      <c r="AB126" s="106"/>
      <c r="AC126" s="107"/>
      <c r="AD126" s="107"/>
      <c r="AE126" s="107"/>
      <c r="AF126" s="109" t="s">
        <v>522</v>
      </c>
      <c r="AG126" s="622" t="str">
        <f>'M7-10 System Implementation'!E26</f>
        <v>N/A</v>
      </c>
      <c r="AI126" s="738"/>
    </row>
    <row r="127" spans="2:35" x14ac:dyDescent="0.4">
      <c r="B127" s="738"/>
      <c r="C127" s="65"/>
      <c r="D127" s="77"/>
      <c r="E127" s="150"/>
      <c r="F127" s="77"/>
      <c r="G127" s="77"/>
      <c r="H127" s="83"/>
      <c r="I127" s="376"/>
      <c r="J127" s="65"/>
      <c r="K127" s="65"/>
      <c r="L127" s="77"/>
      <c r="M127" s="77"/>
      <c r="N127" s="77"/>
      <c r="O127" s="77"/>
      <c r="P127" s="83"/>
      <c r="Q127" s="376"/>
      <c r="R127" s="65"/>
      <c r="S127" s="65"/>
      <c r="T127" s="77"/>
      <c r="U127" s="77"/>
      <c r="V127" s="77"/>
      <c r="W127" s="77"/>
      <c r="X127" s="83"/>
      <c r="Y127" s="376"/>
      <c r="Z127" s="65"/>
      <c r="AA127" s="65"/>
      <c r="AB127" s="77"/>
      <c r="AC127" s="77"/>
      <c r="AD127" s="77"/>
      <c r="AE127" s="77"/>
      <c r="AF127" s="83"/>
      <c r="AG127" s="376"/>
      <c r="AI127" s="738"/>
    </row>
    <row r="128" spans="2:35" x14ac:dyDescent="0.4">
      <c r="B128" s="738"/>
      <c r="C128" s="65"/>
      <c r="D128" s="65"/>
      <c r="E128" s="150"/>
      <c r="F128" s="65"/>
      <c r="G128" s="65"/>
      <c r="H128" s="65"/>
      <c r="I128" s="65"/>
      <c r="J128" s="65"/>
      <c r="K128" s="65"/>
      <c r="L128" s="65"/>
      <c r="M128" s="86"/>
      <c r="N128" s="111"/>
      <c r="O128" s="65"/>
      <c r="P128" s="65"/>
      <c r="Q128" s="65"/>
      <c r="R128" s="65"/>
      <c r="S128" s="65"/>
      <c r="T128" s="65"/>
      <c r="U128" s="65"/>
      <c r="V128" s="65"/>
      <c r="W128" s="65"/>
      <c r="X128" s="65"/>
      <c r="Y128" s="65"/>
      <c r="Z128" s="65"/>
      <c r="AA128" s="65"/>
      <c r="AB128" s="65"/>
      <c r="AC128" s="65"/>
      <c r="AD128" s="65"/>
      <c r="AI128" s="738"/>
    </row>
    <row r="129" spans="2:35" x14ac:dyDescent="0.4">
      <c r="B129" s="738"/>
      <c r="C129" s="65"/>
      <c r="D129" s="65"/>
      <c r="E129" s="150"/>
      <c r="F129" s="65"/>
      <c r="G129" s="65"/>
      <c r="H129" s="65"/>
      <c r="I129" s="65"/>
      <c r="J129" s="65"/>
      <c r="K129" s="65"/>
      <c r="L129" s="65"/>
      <c r="M129" s="86"/>
      <c r="N129" s="111"/>
      <c r="O129" s="65"/>
      <c r="P129" s="65"/>
      <c r="Q129" s="65"/>
      <c r="R129" s="65"/>
      <c r="S129" s="65"/>
      <c r="T129" s="65"/>
      <c r="U129" s="65"/>
      <c r="V129" s="65"/>
      <c r="W129" s="65"/>
      <c r="X129" s="65"/>
      <c r="Y129" s="65"/>
      <c r="Z129" s="65"/>
      <c r="AA129" s="65"/>
      <c r="AB129" s="65"/>
      <c r="AC129" s="65"/>
      <c r="AD129" s="65"/>
      <c r="AI129" s="738"/>
    </row>
    <row r="130" spans="2:35" s="103" customFormat="1" ht="18" customHeight="1" x14ac:dyDescent="0.45">
      <c r="B130" s="739"/>
      <c r="D130" s="67" t="s">
        <v>12</v>
      </c>
      <c r="E130" s="391"/>
      <c r="F130" s="68"/>
      <c r="G130" s="68"/>
      <c r="H130" s="68"/>
      <c r="I130" s="69"/>
      <c r="L130" s="67" t="s">
        <v>439</v>
      </c>
      <c r="M130" s="68"/>
      <c r="N130" s="68"/>
      <c r="O130" s="68"/>
      <c r="P130" s="68"/>
      <c r="Q130" s="69"/>
      <c r="T130" s="149"/>
      <c r="W130" s="151"/>
      <c r="X130" s="149"/>
      <c r="AI130" s="739"/>
    </row>
    <row r="131" spans="2:35" x14ac:dyDescent="0.4">
      <c r="B131" s="738"/>
      <c r="C131" s="65"/>
      <c r="D131" s="165"/>
      <c r="E131" s="150"/>
      <c r="F131" s="65"/>
      <c r="G131" s="163"/>
      <c r="H131" s="163"/>
      <c r="I131" s="164"/>
      <c r="J131" s="65"/>
      <c r="K131" s="74"/>
      <c r="L131" s="165"/>
      <c r="M131" s="163"/>
      <c r="N131" s="65"/>
      <c r="O131" s="163"/>
      <c r="P131" s="163"/>
      <c r="Q131" s="164"/>
      <c r="R131" s="65"/>
      <c r="S131" s="65"/>
      <c r="T131" s="66" t="s">
        <v>718</v>
      </c>
      <c r="U131" s="382"/>
      <c r="V131" s="66"/>
      <c r="W131" s="66"/>
      <c r="X131" s="66"/>
      <c r="Y131" s="66"/>
      <c r="Z131" s="66"/>
      <c r="AA131" s="66"/>
      <c r="AB131" s="408"/>
      <c r="AC131" s="65"/>
      <c r="AD131" s="65"/>
      <c r="AI131" s="738"/>
    </row>
    <row r="132" spans="2:35" x14ac:dyDescent="0.4">
      <c r="B132" s="738"/>
      <c r="C132" s="65"/>
      <c r="D132" s="642" t="s">
        <v>173</v>
      </c>
      <c r="E132" s="150" t="str">
        <f>'M7-10 System Implementation'!D36</f>
        <v>Included        (in whole or in part)</v>
      </c>
      <c r="F132" s="150"/>
      <c r="G132" s="150"/>
      <c r="H132" s="905">
        <f>'M7-10 System Implementation'!$F36</f>
        <v>0</v>
      </c>
      <c r="I132" s="906"/>
      <c r="J132" s="65"/>
      <c r="K132" s="65"/>
      <c r="L132" s="642" t="s">
        <v>179</v>
      </c>
      <c r="M132" s="150" t="str">
        <f>'M7-10 System Implementation'!D54</f>
        <v>Included        (in whole or in part)</v>
      </c>
      <c r="N132" s="150"/>
      <c r="O132" s="150"/>
      <c r="P132" s="905">
        <f>'M7-10 System Implementation'!$F54</f>
        <v>0</v>
      </c>
      <c r="Q132" s="906"/>
      <c r="R132" s="65"/>
      <c r="S132" s="65"/>
      <c r="T132" s="65"/>
      <c r="U132" s="111"/>
      <c r="V132" s="65"/>
      <c r="W132" s="65"/>
      <c r="X132" s="65"/>
      <c r="Y132" s="65"/>
      <c r="Z132" s="65"/>
      <c r="AA132" s="65"/>
      <c r="AB132" s="148"/>
      <c r="AC132" s="65"/>
      <c r="AD132" s="65"/>
      <c r="AI132" s="738"/>
    </row>
    <row r="133" spans="2:35" s="105" customFormat="1" x14ac:dyDescent="0.4">
      <c r="B133" s="741"/>
      <c r="D133" s="642" t="s">
        <v>174</v>
      </c>
      <c r="E133" s="150" t="str">
        <f>'M7-10 System Implementation'!D37</f>
        <v>Included        (in whole or in part)</v>
      </c>
      <c r="F133" s="150"/>
      <c r="G133" s="150"/>
      <c r="H133" s="905">
        <f>'M7-10 System Implementation'!$F37</f>
        <v>0</v>
      </c>
      <c r="I133" s="906"/>
      <c r="J133" s="65"/>
      <c r="K133" s="65"/>
      <c r="L133" s="642" t="s">
        <v>180</v>
      </c>
      <c r="M133" s="150" t="str">
        <f>'M7-10 System Implementation'!D55</f>
        <v>Included        (in whole or in part)</v>
      </c>
      <c r="N133" s="150"/>
      <c r="O133" s="150"/>
      <c r="P133" s="905">
        <f>'M7-10 System Implementation'!$F55</f>
        <v>0</v>
      </c>
      <c r="Q133" s="906"/>
      <c r="R133" s="65"/>
      <c r="S133" s="65"/>
      <c r="T133" s="65"/>
      <c r="U133" s="111"/>
      <c r="V133" s="65"/>
      <c r="W133" s="65"/>
      <c r="X133" s="65"/>
      <c r="Y133" s="65"/>
      <c r="Z133" s="65"/>
      <c r="AA133" s="65"/>
      <c r="AB133" s="111"/>
      <c r="AC133" s="117"/>
      <c r="AD133" s="152"/>
      <c r="AE133" s="117"/>
      <c r="AF133" s="65"/>
      <c r="AI133" s="741"/>
    </row>
    <row r="134" spans="2:35" s="104" customFormat="1" x14ac:dyDescent="0.4">
      <c r="B134" s="740"/>
      <c r="D134" s="642" t="s">
        <v>175</v>
      </c>
      <c r="E134" s="150" t="str">
        <f>'M7-10 System Implementation'!D38</f>
        <v>Included        (in whole or in part)</v>
      </c>
      <c r="F134" s="150"/>
      <c r="G134" s="150"/>
      <c r="H134" s="905">
        <f>'M7-10 System Implementation'!$F38</f>
        <v>0</v>
      </c>
      <c r="I134" s="906"/>
      <c r="J134" s="65"/>
      <c r="K134" s="65"/>
      <c r="L134" s="642" t="s">
        <v>181</v>
      </c>
      <c r="M134" s="150" t="str">
        <f>'M7-10 System Implementation'!D56</f>
        <v>Included        (in whole or in part)</v>
      </c>
      <c r="N134" s="150"/>
      <c r="O134" s="150"/>
      <c r="P134" s="905">
        <f>'M7-10 System Implementation'!$F56</f>
        <v>0</v>
      </c>
      <c r="Q134" s="906"/>
      <c r="R134" s="65"/>
      <c r="S134" s="65"/>
      <c r="T134" s="65"/>
      <c r="U134" s="111"/>
      <c r="V134" s="65"/>
      <c r="W134" s="65"/>
      <c r="X134" s="65"/>
      <c r="Y134" s="65"/>
      <c r="Z134" s="65"/>
      <c r="AA134" s="65"/>
      <c r="AB134" s="148"/>
      <c r="AC134" s="117"/>
      <c r="AD134" s="117"/>
      <c r="AE134" s="153"/>
      <c r="AF134" s="105"/>
      <c r="AI134" s="740"/>
    </row>
    <row r="135" spans="2:35" x14ac:dyDescent="0.4">
      <c r="B135" s="738"/>
      <c r="C135" s="65"/>
      <c r="D135" s="642" t="s">
        <v>176</v>
      </c>
      <c r="E135" s="150" t="str">
        <f>'M7-10 System Implementation'!D39</f>
        <v>Included        (in whole or in part)</v>
      </c>
      <c r="F135" s="150"/>
      <c r="G135" s="150"/>
      <c r="H135" s="905">
        <f>'M7-10 System Implementation'!$F39</f>
        <v>0</v>
      </c>
      <c r="I135" s="906"/>
      <c r="J135" s="65"/>
      <c r="K135" s="65"/>
      <c r="L135" s="642" t="s">
        <v>182</v>
      </c>
      <c r="M135" s="150" t="str">
        <f>'M7-10 System Implementation'!D57</f>
        <v>Included        (in whole or in part)</v>
      </c>
      <c r="N135" s="150"/>
      <c r="O135" s="150"/>
      <c r="P135" s="905">
        <f>'M7-10 System Implementation'!$F57</f>
        <v>0</v>
      </c>
      <c r="Q135" s="906"/>
      <c r="R135" s="65"/>
      <c r="S135" s="65"/>
      <c r="T135" s="65"/>
      <c r="U135" s="111"/>
      <c r="V135" s="65"/>
      <c r="W135" s="65"/>
      <c r="X135" s="65"/>
      <c r="Y135" s="65"/>
      <c r="Z135" s="86"/>
      <c r="AA135" s="86"/>
      <c r="AB135" s="86"/>
      <c r="AC135" s="117"/>
      <c r="AD135" s="154"/>
      <c r="AE135" s="153"/>
      <c r="AI135" s="738"/>
    </row>
    <row r="136" spans="2:35" x14ac:dyDescent="0.4">
      <c r="B136" s="738"/>
      <c r="C136" s="65"/>
      <c r="D136" s="642" t="s">
        <v>177</v>
      </c>
      <c r="E136" s="150" t="str">
        <f>'M7-10 System Implementation'!D40</f>
        <v>Included        (in whole or in part)</v>
      </c>
      <c r="F136" s="150"/>
      <c r="G136" s="150"/>
      <c r="H136" s="905">
        <f>'M7-10 System Implementation'!$F40</f>
        <v>0</v>
      </c>
      <c r="I136" s="906"/>
      <c r="J136" s="105"/>
      <c r="K136" s="105"/>
      <c r="L136" s="133"/>
      <c r="M136" s="74"/>
      <c r="N136" s="65"/>
      <c r="O136" s="148"/>
      <c r="P136" s="148"/>
      <c r="Q136" s="158"/>
      <c r="R136" s="65"/>
      <c r="S136" s="105"/>
      <c r="T136" s="65"/>
      <c r="U136" s="111"/>
      <c r="V136" s="65"/>
      <c r="W136" s="65"/>
      <c r="X136" s="65"/>
      <c r="Y136" s="65"/>
      <c r="Z136" s="65"/>
      <c r="AA136" s="65"/>
      <c r="AB136" s="65"/>
      <c r="AC136" s="117"/>
      <c r="AD136" s="153"/>
      <c r="AE136" s="117"/>
      <c r="AI136" s="738"/>
    </row>
    <row r="137" spans="2:35" x14ac:dyDescent="0.4">
      <c r="B137" s="738"/>
      <c r="C137" s="65"/>
      <c r="D137" s="642" t="s">
        <v>178</v>
      </c>
      <c r="E137" s="150" t="str">
        <f>'M7-10 System Implementation'!D41</f>
        <v>Included        (in whole or in part)</v>
      </c>
      <c r="F137" s="150"/>
      <c r="G137" s="150"/>
      <c r="H137" s="905">
        <f>'M7-10 System Implementation'!$F41</f>
        <v>0</v>
      </c>
      <c r="I137" s="906"/>
      <c r="J137" s="104"/>
      <c r="K137" s="104"/>
      <c r="L137" s="133"/>
      <c r="M137" s="74"/>
      <c r="N137" s="65"/>
      <c r="O137" s="148"/>
      <c r="P137" s="148"/>
      <c r="Q137" s="158"/>
      <c r="R137" s="65"/>
      <c r="S137" s="104"/>
      <c r="T137" s="65"/>
      <c r="U137" s="111"/>
      <c r="V137" s="155"/>
      <c r="W137" s="65"/>
      <c r="X137" s="65"/>
      <c r="Y137" s="65"/>
      <c r="Z137" s="65"/>
      <c r="AA137" s="65"/>
      <c r="AB137" s="65"/>
      <c r="AC137" s="117"/>
      <c r="AD137" s="153"/>
      <c r="AE137" s="117"/>
      <c r="AI137" s="738"/>
    </row>
    <row r="138" spans="2:35" x14ac:dyDescent="0.4">
      <c r="B138" s="738"/>
      <c r="C138" s="65"/>
      <c r="D138" s="71"/>
      <c r="E138" s="65"/>
      <c r="F138" s="65"/>
      <c r="G138" s="148"/>
      <c r="H138" s="148"/>
      <c r="I138" s="158"/>
      <c r="J138" s="65"/>
      <c r="K138" s="65"/>
      <c r="L138" s="133"/>
      <c r="M138" s="74"/>
      <c r="N138" s="65"/>
      <c r="O138" s="148"/>
      <c r="P138" s="148"/>
      <c r="Q138" s="158"/>
      <c r="R138" s="65"/>
      <c r="S138" s="65"/>
      <c r="T138" s="65"/>
      <c r="U138" s="111"/>
      <c r="V138" s="65"/>
      <c r="W138" s="65"/>
      <c r="X138" s="65"/>
      <c r="Y138" s="104"/>
      <c r="Z138" s="104"/>
      <c r="AA138" s="104"/>
      <c r="AB138" s="104"/>
      <c r="AC138" s="65"/>
      <c r="AD138" s="65"/>
      <c r="AI138" s="738"/>
    </row>
    <row r="139" spans="2:35" x14ac:dyDescent="0.4">
      <c r="B139" s="738"/>
      <c r="C139" s="65"/>
      <c r="D139" s="76"/>
      <c r="E139" s="83" t="s">
        <v>502</v>
      </c>
      <c r="F139" s="147">
        <f>'M7-10 System Implementation'!$E49</f>
        <v>0</v>
      </c>
      <c r="G139" s="176"/>
      <c r="H139" s="179"/>
      <c r="I139" s="177"/>
      <c r="J139" s="65"/>
      <c r="K139" s="65"/>
      <c r="L139" s="76"/>
      <c r="M139" s="83" t="s">
        <v>502</v>
      </c>
      <c r="N139" s="147">
        <f>'M7-10 System Implementation'!$E65</f>
        <v>0</v>
      </c>
      <c r="O139" s="176"/>
      <c r="P139" s="179"/>
      <c r="Q139" s="177"/>
      <c r="R139" s="65"/>
      <c r="S139" s="65"/>
      <c r="T139" s="65"/>
      <c r="U139" s="111"/>
      <c r="V139" s="65"/>
      <c r="W139" s="65"/>
      <c r="X139" s="65"/>
      <c r="Y139" s="104"/>
      <c r="Z139" s="104"/>
      <c r="AA139" s="104"/>
      <c r="AB139" s="104"/>
      <c r="AC139" s="65"/>
      <c r="AD139" s="65"/>
      <c r="AI139" s="738"/>
    </row>
    <row r="140" spans="2:35" x14ac:dyDescent="0.4">
      <c r="B140" s="738"/>
      <c r="C140" s="65"/>
      <c r="D140" s="71"/>
      <c r="E140" s="86" t="s">
        <v>503</v>
      </c>
      <c r="F140" s="357">
        <f>'M7-10 System Implementation'!$E50</f>
        <v>0</v>
      </c>
      <c r="G140" s="364"/>
      <c r="H140" s="150"/>
      <c r="I140" s="158"/>
      <c r="J140" s="65"/>
      <c r="K140" s="65"/>
      <c r="L140" s="71"/>
      <c r="M140" s="86" t="s">
        <v>503</v>
      </c>
      <c r="N140" s="357">
        <f>'M7-10 System Implementation'!$E66</f>
        <v>0</v>
      </c>
      <c r="O140" s="364"/>
      <c r="P140" s="150"/>
      <c r="Q140" s="158"/>
      <c r="R140" s="65"/>
      <c r="S140" s="65"/>
      <c r="T140" s="65"/>
      <c r="U140" s="111"/>
      <c r="V140" s="65"/>
      <c r="W140" s="65"/>
      <c r="X140" s="65"/>
      <c r="Y140" s="104"/>
      <c r="Z140" s="104"/>
      <c r="AA140" s="104"/>
      <c r="AB140" s="104"/>
      <c r="AC140" s="65"/>
      <c r="AD140" s="65"/>
      <c r="AI140" s="738"/>
    </row>
    <row r="141" spans="2:35" x14ac:dyDescent="0.4">
      <c r="B141" s="738"/>
      <c r="C141" s="65"/>
      <c r="D141" s="80"/>
      <c r="E141" s="84" t="s">
        <v>504</v>
      </c>
      <c r="F141" s="135">
        <f>'M7-10 System Implementation'!$E51</f>
        <v>0</v>
      </c>
      <c r="G141" s="178"/>
      <c r="H141" s="369"/>
      <c r="I141" s="110"/>
      <c r="J141" s="65"/>
      <c r="K141" s="65"/>
      <c r="L141" s="134"/>
      <c r="M141" s="84" t="s">
        <v>504</v>
      </c>
      <c r="N141" s="135">
        <f>'M7-10 System Implementation'!$E67</f>
        <v>0</v>
      </c>
      <c r="O141" s="178"/>
      <c r="P141" s="369"/>
      <c r="Q141" s="110"/>
      <c r="R141" s="65"/>
      <c r="S141" s="65"/>
      <c r="T141" s="65"/>
      <c r="U141" s="111"/>
      <c r="V141" s="65"/>
      <c r="W141" s="65"/>
      <c r="X141" s="65"/>
      <c r="Y141" s="104"/>
      <c r="Z141" s="104"/>
      <c r="AA141" s="104"/>
      <c r="AB141" s="104"/>
      <c r="AC141" s="65"/>
      <c r="AD141" s="65"/>
      <c r="AI141" s="738"/>
    </row>
    <row r="142" spans="2:35" x14ac:dyDescent="0.4">
      <c r="B142" s="738"/>
      <c r="C142" s="65"/>
      <c r="D142" s="106"/>
      <c r="E142" s="107"/>
      <c r="F142" s="107"/>
      <c r="G142" s="107"/>
      <c r="H142" s="109" t="s">
        <v>523</v>
      </c>
      <c r="I142" s="622" t="str">
        <f>'M7-10 System Implementation'!E44</f>
        <v>N/A</v>
      </c>
      <c r="J142" s="65"/>
      <c r="K142" s="65"/>
      <c r="L142" s="106"/>
      <c r="M142" s="107"/>
      <c r="N142" s="107"/>
      <c r="O142" s="107"/>
      <c r="P142" s="109" t="s">
        <v>524</v>
      </c>
      <c r="Q142" s="622" t="str">
        <f>'M7-10 System Implementation'!E60</f>
        <v>N/A</v>
      </c>
      <c r="R142" s="65"/>
      <c r="S142" s="65"/>
      <c r="T142" s="65"/>
      <c r="U142" s="65"/>
      <c r="V142" s="65"/>
      <c r="W142" s="65"/>
      <c r="X142" s="65"/>
      <c r="Y142" s="65"/>
      <c r="Z142" s="65"/>
      <c r="AA142" s="65"/>
      <c r="AB142" s="65"/>
      <c r="AC142" s="65"/>
      <c r="AD142" s="65"/>
      <c r="AI142" s="738"/>
    </row>
    <row r="143" spans="2:35" x14ac:dyDescent="0.4">
      <c r="B143" s="738"/>
      <c r="C143" s="65"/>
      <c r="D143" s="77"/>
      <c r="E143" s="77"/>
      <c r="F143" s="77"/>
      <c r="G143" s="77"/>
      <c r="H143" s="83"/>
      <c r="I143" s="376"/>
      <c r="J143" s="65"/>
      <c r="K143" s="65"/>
      <c r="L143" s="77"/>
      <c r="M143" s="77"/>
      <c r="N143" s="77"/>
      <c r="O143" s="77"/>
      <c r="P143" s="83"/>
      <c r="Q143" s="376"/>
      <c r="R143" s="65"/>
      <c r="S143" s="65"/>
      <c r="T143" s="65"/>
      <c r="U143" s="65"/>
      <c r="V143" s="65"/>
      <c r="W143" s="65"/>
      <c r="X143" s="65"/>
      <c r="Y143" s="65"/>
      <c r="Z143" s="65"/>
      <c r="AA143" s="65"/>
      <c r="AB143" s="65"/>
      <c r="AC143" s="65"/>
      <c r="AD143" s="65"/>
      <c r="AI143" s="738"/>
    </row>
    <row r="144" spans="2:35" hidden="1" x14ac:dyDescent="0.4">
      <c r="B144" s="738"/>
      <c r="C144" s="65"/>
      <c r="D144" s="65"/>
      <c r="E144" s="65"/>
      <c r="F144" s="65"/>
      <c r="G144" s="65"/>
      <c r="H144" s="65"/>
      <c r="I144" s="65"/>
      <c r="J144" s="65"/>
      <c r="K144" s="65"/>
      <c r="L144" s="105"/>
      <c r="M144" s="105"/>
      <c r="N144" s="105"/>
      <c r="O144" s="105"/>
      <c r="P144" s="65"/>
      <c r="Q144" s="65"/>
      <c r="R144" s="65"/>
      <c r="S144" s="115">
        <f>SUMIF(U131:U138,"&lt;&gt;4")</f>
        <v>0</v>
      </c>
      <c r="T144" s="116" t="s">
        <v>314</v>
      </c>
      <c r="U144" s="117"/>
      <c r="V144" s="117"/>
      <c r="W144" s="117"/>
      <c r="X144" s="117"/>
      <c r="Y144" s="65"/>
      <c r="Z144" s="65"/>
      <c r="AA144" s="65"/>
      <c r="AB144" s="65"/>
      <c r="AC144" s="65"/>
      <c r="AD144" s="65"/>
      <c r="AI144" s="738"/>
    </row>
    <row r="145" spans="2:37" hidden="1" x14ac:dyDescent="0.4">
      <c r="B145" s="738"/>
      <c r="C145" s="65"/>
      <c r="D145" s="65"/>
      <c r="E145" s="65"/>
      <c r="F145" s="65"/>
      <c r="G145" s="65"/>
      <c r="H145" s="65"/>
      <c r="I145" s="65"/>
      <c r="J145" s="65"/>
      <c r="K145" s="65"/>
      <c r="L145" s="65"/>
      <c r="M145" s="86"/>
      <c r="N145" s="111"/>
      <c r="O145" s="65"/>
      <c r="P145" s="65"/>
      <c r="Q145" s="65"/>
      <c r="R145" s="65"/>
      <c r="S145" s="111">
        <f>S144*(AB132/10)</f>
        <v>0</v>
      </c>
      <c r="T145" s="116" t="s">
        <v>315</v>
      </c>
      <c r="U145" s="65"/>
      <c r="V145" s="65"/>
      <c r="W145" s="65"/>
      <c r="X145" s="65"/>
      <c r="Y145" s="65"/>
      <c r="Z145" s="65"/>
      <c r="AA145" s="65"/>
      <c r="AB145" s="65"/>
      <c r="AC145" s="65"/>
      <c r="AD145" s="65"/>
      <c r="AI145" s="738"/>
      <c r="AK145" s="105"/>
    </row>
    <row r="146" spans="2:37" x14ac:dyDescent="0.4">
      <c r="B146" s="738"/>
      <c r="C146" s="65"/>
      <c r="D146" s="65"/>
      <c r="E146" s="65"/>
      <c r="F146" s="65"/>
      <c r="G146" s="65"/>
      <c r="H146" s="65"/>
      <c r="I146" s="65"/>
      <c r="J146" s="65"/>
      <c r="K146" s="65"/>
      <c r="L146" s="65"/>
      <c r="M146" s="86"/>
      <c r="N146" s="111"/>
      <c r="O146" s="65"/>
      <c r="P146" s="65"/>
      <c r="Q146" s="65"/>
      <c r="R146" s="65"/>
      <c r="S146" s="111"/>
      <c r="T146" s="116"/>
      <c r="U146" s="65"/>
      <c r="V146" s="65"/>
      <c r="W146" s="65"/>
      <c r="X146" s="65"/>
      <c r="Y146" s="65"/>
      <c r="Z146" s="65"/>
      <c r="AA146" s="65"/>
      <c r="AB146" s="65"/>
      <c r="AC146" s="65"/>
      <c r="AD146" s="65"/>
      <c r="AI146" s="738"/>
      <c r="AK146" s="105"/>
    </row>
    <row r="147" spans="2:37" x14ac:dyDescent="0.4">
      <c r="B147" s="738"/>
      <c r="C147" s="65"/>
      <c r="D147" s="65"/>
      <c r="E147" s="65"/>
      <c r="F147" s="65"/>
      <c r="G147" s="65"/>
      <c r="H147" s="65"/>
      <c r="I147" s="65"/>
      <c r="J147" s="65"/>
      <c r="K147" s="65"/>
      <c r="L147" s="65"/>
      <c r="M147" s="86"/>
      <c r="N147" s="111"/>
      <c r="O147" s="65"/>
      <c r="P147" s="65"/>
      <c r="Q147" s="65"/>
      <c r="R147" s="65"/>
      <c r="S147" s="111"/>
      <c r="T147" s="116"/>
      <c r="U147" s="65"/>
      <c r="V147" s="65"/>
      <c r="W147" s="65"/>
      <c r="X147" s="65"/>
      <c r="Y147" s="65"/>
      <c r="Z147" s="65"/>
      <c r="AA147" s="65"/>
      <c r="AB147" s="65"/>
      <c r="AC147" s="65"/>
      <c r="AD147" s="65"/>
      <c r="AI147" s="738"/>
      <c r="AK147" s="105"/>
    </row>
    <row r="148" spans="2:37" x14ac:dyDescent="0.4">
      <c r="B148" s="738"/>
      <c r="C148" s="738"/>
      <c r="D148" s="738"/>
      <c r="E148" s="738"/>
      <c r="F148" s="738"/>
      <c r="G148" s="738"/>
      <c r="H148" s="738"/>
      <c r="I148" s="738"/>
      <c r="J148" s="738"/>
      <c r="K148" s="738"/>
      <c r="L148" s="738"/>
      <c r="M148" s="745"/>
      <c r="N148" s="746"/>
      <c r="O148" s="738"/>
      <c r="P148" s="738"/>
      <c r="Q148" s="738"/>
      <c r="R148" s="738"/>
      <c r="S148" s="746"/>
      <c r="T148" s="747"/>
      <c r="U148" s="738"/>
      <c r="V148" s="738"/>
      <c r="W148" s="738"/>
      <c r="X148" s="738"/>
      <c r="Y148" s="738"/>
      <c r="Z148" s="738"/>
      <c r="AA148" s="738"/>
      <c r="AB148" s="738"/>
      <c r="AC148" s="738"/>
      <c r="AD148" s="738"/>
      <c r="AE148" s="738"/>
      <c r="AF148" s="738"/>
      <c r="AG148" s="738"/>
      <c r="AH148" s="738"/>
      <c r="AI148" s="738"/>
      <c r="AK148" s="105"/>
    </row>
    <row r="149" spans="2:37" x14ac:dyDescent="0.4">
      <c r="B149" s="738"/>
      <c r="C149" s="65"/>
      <c r="D149" s="65"/>
      <c r="E149" s="65"/>
      <c r="F149" s="65"/>
      <c r="G149" s="65"/>
      <c r="H149" s="65"/>
      <c r="I149" s="65"/>
      <c r="J149" s="65"/>
      <c r="K149" s="65"/>
      <c r="L149" s="65"/>
      <c r="M149" s="86"/>
      <c r="N149" s="111"/>
      <c r="O149" s="65"/>
      <c r="P149" s="65"/>
      <c r="Q149" s="65"/>
      <c r="R149" s="65"/>
      <c r="S149" s="111"/>
      <c r="T149" s="116"/>
      <c r="U149" s="65"/>
      <c r="V149" s="65"/>
      <c r="W149" s="65"/>
      <c r="X149" s="65"/>
      <c r="Y149" s="65"/>
      <c r="Z149" s="65"/>
      <c r="AA149" s="65"/>
      <c r="AB149" s="65"/>
      <c r="AC149" s="108"/>
      <c r="AD149" s="65"/>
      <c r="AI149" s="738"/>
      <c r="AK149" s="105"/>
    </row>
    <row r="150" spans="2:37" ht="21" customHeight="1" x14ac:dyDescent="0.4">
      <c r="B150" s="738"/>
      <c r="C150" s="65"/>
      <c r="D150" s="212" t="s">
        <v>660</v>
      </c>
      <c r="E150" s="92"/>
      <c r="F150" s="92"/>
      <c r="G150" s="92"/>
      <c r="H150" s="92"/>
      <c r="I150" s="92"/>
      <c r="J150" s="92"/>
      <c r="K150" s="156"/>
      <c r="L150" s="157"/>
      <c r="M150" s="92"/>
      <c r="N150" s="92"/>
      <c r="O150" s="92"/>
      <c r="P150" s="92"/>
      <c r="Q150" s="92"/>
      <c r="R150" s="92"/>
      <c r="S150" s="157"/>
      <c r="T150" s="92"/>
      <c r="U150" s="92"/>
      <c r="V150" s="92"/>
      <c r="W150" s="92"/>
      <c r="X150" s="92"/>
      <c r="Y150" s="92"/>
      <c r="Z150" s="92"/>
      <c r="AA150" s="92"/>
      <c r="AB150" s="92"/>
      <c r="AC150" s="92"/>
      <c r="AD150" s="92"/>
      <c r="AE150" s="92"/>
      <c r="AF150" s="92"/>
      <c r="AG150" s="92"/>
      <c r="AI150" s="738"/>
      <c r="AK150" s="105"/>
    </row>
    <row r="151" spans="2:37" ht="66" customHeight="1" x14ac:dyDescent="0.45">
      <c r="B151" s="738"/>
      <c r="C151" s="65"/>
      <c r="D151" s="638" t="s">
        <v>441</v>
      </c>
      <c r="E151" s="404" t="s">
        <v>506</v>
      </c>
      <c r="F151" s="404" t="s">
        <v>507</v>
      </c>
      <c r="G151" s="210" t="s">
        <v>508</v>
      </c>
      <c r="H151" s="92"/>
      <c r="I151" s="92"/>
      <c r="J151" s="92"/>
      <c r="K151" s="156"/>
      <c r="L151" s="157"/>
      <c r="M151" s="901" t="s">
        <v>452</v>
      </c>
      <c r="N151" s="902"/>
      <c r="O151" s="92"/>
      <c r="P151" s="92"/>
      <c r="Q151" s="92"/>
      <c r="R151" s="92"/>
      <c r="S151" s="92"/>
      <c r="T151" s="92"/>
      <c r="U151" s="92"/>
      <c r="V151" s="92"/>
      <c r="W151" s="92"/>
      <c r="X151" s="377"/>
      <c r="Y151" s="92"/>
      <c r="Z151" s="377"/>
      <c r="AA151" s="377"/>
      <c r="AB151" s="377"/>
      <c r="AC151" s="92"/>
      <c r="AD151" s="92"/>
      <c r="AE151" s="92"/>
      <c r="AF151" s="92"/>
      <c r="AG151" s="92"/>
      <c r="AI151" s="738"/>
      <c r="AK151" s="105"/>
    </row>
    <row r="152" spans="2:37" x14ac:dyDescent="0.4">
      <c r="B152" s="738"/>
      <c r="C152" s="65"/>
      <c r="D152" s="95" t="s">
        <v>304</v>
      </c>
      <c r="E152" s="95">
        <f>F108</f>
        <v>0</v>
      </c>
      <c r="F152" s="173">
        <f>F109</f>
        <v>0</v>
      </c>
      <c r="G152" s="384">
        <f>F110</f>
        <v>0</v>
      </c>
      <c r="H152" s="191" t="s">
        <v>304</v>
      </c>
      <c r="I152" s="644" t="s">
        <v>442</v>
      </c>
      <c r="J152" s="645"/>
      <c r="K152" s="185"/>
      <c r="L152" s="186"/>
      <c r="M152" s="625" t="s">
        <v>304</v>
      </c>
      <c r="N152" s="619" t="str">
        <f>I111</f>
        <v>N/A</v>
      </c>
      <c r="O152" s="92"/>
      <c r="P152" s="92"/>
      <c r="Q152" s="92"/>
      <c r="R152" s="92"/>
      <c r="S152" s="92"/>
      <c r="T152" s="92"/>
      <c r="U152" s="92"/>
      <c r="V152" s="92"/>
      <c r="W152" s="92"/>
      <c r="X152" s="92"/>
      <c r="Y152" s="92"/>
      <c r="Z152" s="92"/>
      <c r="AA152" s="92"/>
      <c r="AB152" s="92"/>
      <c r="AC152" s="92"/>
      <c r="AD152" s="92"/>
      <c r="AE152" s="92"/>
      <c r="AF152" s="92"/>
      <c r="AG152" s="92"/>
      <c r="AI152" s="738"/>
      <c r="AK152" s="105"/>
    </row>
    <row r="153" spans="2:37" x14ac:dyDescent="0.4">
      <c r="B153" s="738"/>
      <c r="C153" s="65"/>
      <c r="D153" s="95" t="s">
        <v>305</v>
      </c>
      <c r="E153" s="95">
        <f>N108</f>
        <v>0</v>
      </c>
      <c r="F153" s="174">
        <f>N109</f>
        <v>0</v>
      </c>
      <c r="G153" s="385">
        <f>N110</f>
        <v>0</v>
      </c>
      <c r="H153" s="192" t="s">
        <v>305</v>
      </c>
      <c r="I153" s="646" t="s">
        <v>443</v>
      </c>
      <c r="J153" s="647"/>
      <c r="K153" s="187"/>
      <c r="L153" s="188"/>
      <c r="M153" s="626" t="s">
        <v>305</v>
      </c>
      <c r="N153" s="620" t="str">
        <f>Q111</f>
        <v>N/A</v>
      </c>
      <c r="O153" s="92"/>
      <c r="P153" s="92"/>
      <c r="Q153" s="92"/>
      <c r="R153" s="92"/>
      <c r="S153" s="92"/>
      <c r="T153" s="92"/>
      <c r="U153" s="92"/>
      <c r="V153" s="92"/>
      <c r="W153" s="92"/>
      <c r="X153" s="92"/>
      <c r="Y153" s="92"/>
      <c r="Z153" s="92"/>
      <c r="AA153" s="92"/>
      <c r="AB153" s="92"/>
      <c r="AC153" s="92"/>
      <c r="AD153" s="92"/>
      <c r="AE153" s="92"/>
      <c r="AF153" s="92"/>
      <c r="AG153" s="92"/>
      <c r="AI153" s="738"/>
      <c r="AK153" s="105"/>
    </row>
    <row r="154" spans="2:37" x14ac:dyDescent="0.4">
      <c r="B154" s="738"/>
      <c r="C154" s="65"/>
      <c r="D154" s="95" t="s">
        <v>306</v>
      </c>
      <c r="E154" s="95">
        <f>V108</f>
        <v>0</v>
      </c>
      <c r="F154" s="174">
        <f>V109</f>
        <v>0</v>
      </c>
      <c r="G154" s="385">
        <f>V110</f>
        <v>0</v>
      </c>
      <c r="H154" s="192" t="s">
        <v>306</v>
      </c>
      <c r="I154" s="646" t="s">
        <v>444</v>
      </c>
      <c r="J154" s="647"/>
      <c r="K154" s="187"/>
      <c r="L154" s="188"/>
      <c r="M154" s="626" t="s">
        <v>306</v>
      </c>
      <c r="N154" s="620" t="str">
        <f>Y111</f>
        <v>N/A</v>
      </c>
      <c r="O154" s="92"/>
      <c r="P154" s="92"/>
      <c r="Q154" s="92"/>
      <c r="R154" s="92"/>
      <c r="S154" s="92"/>
      <c r="T154" s="92"/>
      <c r="U154" s="92"/>
      <c r="V154" s="92"/>
      <c r="W154" s="92"/>
      <c r="X154" s="201"/>
      <c r="Y154" s="378"/>
      <c r="Z154" s="201"/>
      <c r="AA154" s="92"/>
      <c r="AB154" s="380"/>
      <c r="AC154" s="92"/>
      <c r="AD154" s="92"/>
      <c r="AE154" s="92"/>
      <c r="AF154" s="92"/>
      <c r="AG154" s="92"/>
      <c r="AI154" s="738"/>
      <c r="AK154" s="105"/>
    </row>
    <row r="155" spans="2:37" x14ac:dyDescent="0.4">
      <c r="B155" s="738"/>
      <c r="C155" s="65"/>
      <c r="D155" s="95" t="s">
        <v>307</v>
      </c>
      <c r="E155" s="95">
        <f>AD108</f>
        <v>0</v>
      </c>
      <c r="F155" s="174">
        <f>AD109</f>
        <v>0</v>
      </c>
      <c r="G155" s="385">
        <f>AD110</f>
        <v>0</v>
      </c>
      <c r="H155" s="192" t="s">
        <v>307</v>
      </c>
      <c r="I155" s="646" t="s">
        <v>445</v>
      </c>
      <c r="J155" s="647"/>
      <c r="K155" s="187"/>
      <c r="L155" s="188"/>
      <c r="M155" s="626" t="s">
        <v>307</v>
      </c>
      <c r="N155" s="620" t="str">
        <f>AG111</f>
        <v>N/A</v>
      </c>
      <c r="O155" s="92"/>
      <c r="P155" s="92"/>
      <c r="Q155" s="92"/>
      <c r="R155" s="92"/>
      <c r="S155" s="92"/>
      <c r="T155" s="92"/>
      <c r="U155" s="92"/>
      <c r="V155" s="92"/>
      <c r="W155" s="92"/>
      <c r="X155" s="201"/>
      <c r="Y155" s="201"/>
      <c r="Z155" s="379"/>
      <c r="AA155" s="380"/>
      <c r="AB155" s="211"/>
      <c r="AC155" s="92"/>
      <c r="AD155" s="92"/>
      <c r="AE155" s="92"/>
      <c r="AF155" s="92"/>
      <c r="AG155" s="92"/>
      <c r="AI155" s="738"/>
      <c r="AK155" s="105"/>
    </row>
    <row r="156" spans="2:37" x14ac:dyDescent="0.4">
      <c r="B156" s="738"/>
      <c r="C156" s="65"/>
      <c r="D156" s="95" t="s">
        <v>308</v>
      </c>
      <c r="E156" s="95">
        <f>F123</f>
        <v>0</v>
      </c>
      <c r="F156" s="174">
        <f>F124</f>
        <v>0</v>
      </c>
      <c r="G156" s="385">
        <f>F125</f>
        <v>0</v>
      </c>
      <c r="H156" s="192" t="s">
        <v>308</v>
      </c>
      <c r="I156" s="646" t="s">
        <v>446</v>
      </c>
      <c r="J156" s="647"/>
      <c r="K156" s="187"/>
      <c r="L156" s="188"/>
      <c r="M156" s="626" t="s">
        <v>308</v>
      </c>
      <c r="N156" s="620" t="str">
        <f>I126</f>
        <v>N/A</v>
      </c>
      <c r="O156" s="92"/>
      <c r="P156" s="92"/>
      <c r="Q156" s="92"/>
      <c r="R156" s="92"/>
      <c r="S156" s="92"/>
      <c r="T156" s="92"/>
      <c r="U156" s="156"/>
      <c r="V156" s="156"/>
      <c r="W156" s="156"/>
      <c r="X156" s="201"/>
      <c r="Y156" s="381"/>
      <c r="Z156" s="379"/>
      <c r="AA156" s="92"/>
      <c r="AB156" s="92"/>
      <c r="AC156" s="92"/>
      <c r="AD156" s="92"/>
      <c r="AE156" s="92"/>
      <c r="AF156" s="92"/>
      <c r="AG156" s="92"/>
      <c r="AI156" s="738"/>
      <c r="AK156" s="105"/>
    </row>
    <row r="157" spans="2:37" ht="15.9" x14ac:dyDescent="0.45">
      <c r="B157" s="738"/>
      <c r="C157" s="65"/>
      <c r="D157" s="95" t="s">
        <v>309</v>
      </c>
      <c r="E157" s="95">
        <f>N123</f>
        <v>0</v>
      </c>
      <c r="F157" s="174">
        <f>N124</f>
        <v>0</v>
      </c>
      <c r="G157" s="385">
        <f>N125</f>
        <v>0</v>
      </c>
      <c r="H157" s="192" t="s">
        <v>309</v>
      </c>
      <c r="I157" s="646" t="s">
        <v>447</v>
      </c>
      <c r="J157" s="647"/>
      <c r="K157" s="187"/>
      <c r="L157" s="188"/>
      <c r="M157" s="626" t="s">
        <v>309</v>
      </c>
      <c r="N157" s="620" t="str">
        <f>Q126</f>
        <v>N/A</v>
      </c>
      <c r="O157" s="92"/>
      <c r="P157" s="92"/>
      <c r="Q157" s="92"/>
      <c r="R157" s="377"/>
      <c r="S157" s="92"/>
      <c r="T157" s="92"/>
      <c r="U157" s="92"/>
      <c r="V157" s="92"/>
      <c r="W157" s="92"/>
      <c r="X157" s="201"/>
      <c r="Y157" s="379"/>
      <c r="Z157" s="201"/>
      <c r="AA157" s="92"/>
      <c r="AB157" s="92"/>
      <c r="AC157" s="92"/>
      <c r="AD157" s="92"/>
      <c r="AE157" s="92"/>
      <c r="AF157" s="92"/>
      <c r="AG157" s="92"/>
      <c r="AI157" s="738"/>
      <c r="AK157" s="105"/>
    </row>
    <row r="158" spans="2:37" x14ac:dyDescent="0.4">
      <c r="B158" s="738"/>
      <c r="C158" s="65"/>
      <c r="D158" s="95" t="s">
        <v>310</v>
      </c>
      <c r="E158" s="95">
        <f>V123</f>
        <v>0</v>
      </c>
      <c r="F158" s="174">
        <f>V124</f>
        <v>0</v>
      </c>
      <c r="G158" s="385">
        <f>V125</f>
        <v>0</v>
      </c>
      <c r="H158" s="192" t="s">
        <v>310</v>
      </c>
      <c r="I158" s="646" t="s">
        <v>448</v>
      </c>
      <c r="J158" s="647"/>
      <c r="K158" s="187"/>
      <c r="L158" s="188"/>
      <c r="M158" s="626" t="s">
        <v>310</v>
      </c>
      <c r="N158" s="620" t="str">
        <f>Y126</f>
        <v>N/A</v>
      </c>
      <c r="O158" s="92"/>
      <c r="P158" s="92"/>
      <c r="Q158" s="94"/>
      <c r="R158" s="92"/>
      <c r="S158" s="92"/>
      <c r="T158" s="92"/>
      <c r="U158" s="92"/>
      <c r="V158" s="92"/>
      <c r="W158" s="92"/>
      <c r="X158" s="201"/>
      <c r="Y158" s="379"/>
      <c r="Z158" s="201"/>
      <c r="AA158" s="92"/>
      <c r="AB158" s="92"/>
      <c r="AC158" s="92"/>
      <c r="AD158" s="92"/>
      <c r="AE158" s="92"/>
      <c r="AF158" s="92"/>
      <c r="AG158" s="92"/>
      <c r="AI158" s="738"/>
      <c r="AK158" s="105"/>
    </row>
    <row r="159" spans="2:37" x14ac:dyDescent="0.4">
      <c r="B159" s="738"/>
      <c r="C159" s="65"/>
      <c r="D159" s="95" t="s">
        <v>311</v>
      </c>
      <c r="E159" s="95">
        <f>AD123</f>
        <v>0</v>
      </c>
      <c r="F159" s="174">
        <f>AD124</f>
        <v>0</v>
      </c>
      <c r="G159" s="385">
        <f>AD125</f>
        <v>0</v>
      </c>
      <c r="H159" s="192" t="s">
        <v>311</v>
      </c>
      <c r="I159" s="646" t="s">
        <v>449</v>
      </c>
      <c r="J159" s="647"/>
      <c r="K159" s="187"/>
      <c r="L159" s="188"/>
      <c r="M159" s="626" t="s">
        <v>311</v>
      </c>
      <c r="N159" s="620" t="str">
        <f>AG126</f>
        <v>N/A</v>
      </c>
      <c r="O159" s="92"/>
      <c r="P159" s="92"/>
      <c r="Q159" s="92"/>
      <c r="R159" s="92"/>
      <c r="S159" s="92"/>
      <c r="T159" s="92"/>
      <c r="U159" s="92"/>
      <c r="V159" s="92"/>
      <c r="W159" s="92"/>
      <c r="X159" s="201"/>
      <c r="Y159" s="379"/>
      <c r="Z159" s="201"/>
      <c r="AA159" s="92"/>
      <c r="AB159" s="92"/>
      <c r="AC159" s="92"/>
      <c r="AD159" s="92"/>
      <c r="AE159" s="92"/>
      <c r="AF159" s="92"/>
      <c r="AG159" s="92"/>
      <c r="AI159" s="738"/>
      <c r="AK159" s="105"/>
    </row>
    <row r="160" spans="2:37" x14ac:dyDescent="0.4">
      <c r="B160" s="738"/>
      <c r="C160" s="65"/>
      <c r="D160" s="95" t="s">
        <v>312</v>
      </c>
      <c r="E160" s="95">
        <f>F139</f>
        <v>0</v>
      </c>
      <c r="F160" s="174">
        <f>F140</f>
        <v>0</v>
      </c>
      <c r="G160" s="385">
        <f>F141</f>
        <v>0</v>
      </c>
      <c r="H160" s="192" t="s">
        <v>312</v>
      </c>
      <c r="I160" s="646" t="s">
        <v>450</v>
      </c>
      <c r="J160" s="647"/>
      <c r="K160" s="187"/>
      <c r="L160" s="188"/>
      <c r="M160" s="626" t="s">
        <v>312</v>
      </c>
      <c r="N160" s="620" t="str">
        <f>I142</f>
        <v>N/A</v>
      </c>
      <c r="O160" s="92"/>
      <c r="P160" s="92"/>
      <c r="Q160" s="92"/>
      <c r="R160" s="92"/>
      <c r="S160" s="92"/>
      <c r="T160" s="92"/>
      <c r="U160" s="92"/>
      <c r="V160" s="92"/>
      <c r="W160" s="92"/>
      <c r="X160" s="92"/>
      <c r="Y160" s="92"/>
      <c r="Z160" s="92"/>
      <c r="AA160" s="92"/>
      <c r="AB160" s="92"/>
      <c r="AC160" s="92"/>
      <c r="AD160" s="92"/>
      <c r="AE160" s="92"/>
      <c r="AF160" s="92"/>
      <c r="AG160" s="92"/>
      <c r="AI160" s="738"/>
      <c r="AK160" s="105"/>
    </row>
    <row r="161" spans="2:37" x14ac:dyDescent="0.4">
      <c r="B161" s="738"/>
      <c r="C161" s="65"/>
      <c r="D161" s="95" t="s">
        <v>313</v>
      </c>
      <c r="E161" s="95">
        <f>N139</f>
        <v>0</v>
      </c>
      <c r="F161" s="174">
        <f>N140</f>
        <v>0</v>
      </c>
      <c r="G161" s="385">
        <f>N141</f>
        <v>0</v>
      </c>
      <c r="H161" s="193" t="s">
        <v>313</v>
      </c>
      <c r="I161" s="648" t="s">
        <v>451</v>
      </c>
      <c r="J161" s="649"/>
      <c r="K161" s="189"/>
      <c r="L161" s="190"/>
      <c r="M161" s="627" t="s">
        <v>313</v>
      </c>
      <c r="N161" s="621" t="str">
        <f>Q142</f>
        <v>N/A</v>
      </c>
      <c r="O161" s="92"/>
      <c r="P161" s="92"/>
      <c r="Q161" s="92"/>
      <c r="R161" s="92"/>
      <c r="S161" s="92"/>
      <c r="T161" s="211"/>
      <c r="U161" s="211"/>
      <c r="V161" s="211"/>
      <c r="W161" s="211"/>
      <c r="X161" s="92"/>
      <c r="Y161" s="92"/>
      <c r="Z161" s="92"/>
      <c r="AA161" s="92"/>
      <c r="AB161" s="92"/>
      <c r="AC161" s="92"/>
      <c r="AD161" s="92"/>
      <c r="AE161" s="92"/>
      <c r="AF161" s="92"/>
      <c r="AG161" s="92"/>
      <c r="AI161" s="738"/>
      <c r="AK161" s="105"/>
    </row>
    <row r="162" spans="2:37" x14ac:dyDescent="0.4">
      <c r="B162" s="738"/>
      <c r="C162" s="65"/>
      <c r="D162" s="172" t="s">
        <v>438</v>
      </c>
      <c r="E162" s="175">
        <f>SUM(E152:E161)</f>
        <v>0</v>
      </c>
      <c r="F162" s="175">
        <f>SUM(F152:F161)</f>
        <v>0</v>
      </c>
      <c r="G162" s="386">
        <f>SUM(G152:G161)</f>
        <v>0</v>
      </c>
      <c r="H162" s="198"/>
      <c r="I162" s="198"/>
      <c r="J162" s="92"/>
      <c r="K162" s="92"/>
      <c r="L162" s="92"/>
      <c r="M162" s="156"/>
      <c r="N162" s="157"/>
      <c r="O162" s="92"/>
      <c r="P162" s="92"/>
      <c r="Q162" s="92"/>
      <c r="R162" s="92"/>
      <c r="S162" s="157"/>
      <c r="T162" s="92"/>
      <c r="U162" s="92"/>
      <c r="V162" s="92"/>
      <c r="W162" s="92"/>
      <c r="X162" s="92"/>
      <c r="Y162" s="92"/>
      <c r="Z162" s="92"/>
      <c r="AA162" s="92"/>
      <c r="AB162" s="92"/>
      <c r="AC162" s="92"/>
      <c r="AD162" s="92"/>
      <c r="AE162" s="92"/>
      <c r="AF162" s="92"/>
      <c r="AG162" s="92"/>
      <c r="AI162" s="738"/>
      <c r="AK162" s="105"/>
    </row>
    <row r="163" spans="2:37" x14ac:dyDescent="0.4">
      <c r="B163" s="738"/>
      <c r="C163" s="65"/>
      <c r="D163" s="92"/>
      <c r="E163" s="92"/>
      <c r="F163" s="92"/>
      <c r="G163" s="92"/>
      <c r="H163" s="92"/>
      <c r="I163" s="92"/>
      <c r="J163" s="92"/>
      <c r="K163" s="92"/>
      <c r="L163" s="92"/>
      <c r="M163" s="156"/>
      <c r="N163" s="157"/>
      <c r="O163" s="92"/>
      <c r="P163" s="92"/>
      <c r="Q163" s="92"/>
      <c r="R163" s="92"/>
      <c r="S163" s="157"/>
      <c r="T163" s="387"/>
      <c r="U163" s="92"/>
      <c r="V163" s="92"/>
      <c r="W163" s="92"/>
      <c r="X163" s="92"/>
      <c r="Y163" s="92"/>
      <c r="Z163" s="92"/>
      <c r="AA163" s="92"/>
      <c r="AB163" s="92"/>
      <c r="AC163" s="92"/>
      <c r="AD163" s="92"/>
      <c r="AE163" s="92"/>
      <c r="AF163" s="92"/>
      <c r="AG163" s="92"/>
      <c r="AI163" s="738"/>
      <c r="AK163" s="105"/>
    </row>
    <row r="164" spans="2:37" x14ac:dyDescent="0.4">
      <c r="B164" s="738"/>
      <c r="C164" s="65"/>
      <c r="D164" s="92"/>
      <c r="E164" s="66" t="s">
        <v>719</v>
      </c>
      <c r="F164" s="66"/>
      <c r="G164" s="66"/>
      <c r="H164" s="66"/>
      <c r="I164" s="66"/>
      <c r="J164" s="66"/>
      <c r="K164" s="66"/>
      <c r="L164" s="66"/>
      <c r="M164" s="408"/>
      <c r="N164" s="382"/>
      <c r="O164" s="92"/>
      <c r="P164" s="92"/>
      <c r="Q164" s="92"/>
      <c r="R164" s="92"/>
      <c r="S164" s="157"/>
      <c r="T164" s="387"/>
      <c r="U164" s="92"/>
      <c r="V164" s="92"/>
      <c r="W164" s="92"/>
      <c r="X164" s="92"/>
      <c r="Y164" s="92"/>
      <c r="Z164" s="92"/>
      <c r="AA164" s="92"/>
      <c r="AB164" s="92"/>
      <c r="AC164" s="92"/>
      <c r="AD164" s="92"/>
      <c r="AE164" s="92"/>
      <c r="AF164" s="92"/>
      <c r="AG164" s="92"/>
      <c r="AI164" s="738"/>
      <c r="AK164" s="105"/>
    </row>
    <row r="165" spans="2:37" s="105" customFormat="1" x14ac:dyDescent="0.4">
      <c r="B165" s="738"/>
      <c r="D165" s="380"/>
      <c r="E165" s="380"/>
      <c r="F165" s="380"/>
      <c r="G165" s="380"/>
      <c r="H165" s="380"/>
      <c r="I165" s="380"/>
      <c r="J165" s="380"/>
      <c r="K165" s="380"/>
      <c r="L165" s="380"/>
      <c r="M165" s="380"/>
      <c r="N165" s="380"/>
      <c r="O165" s="380"/>
      <c r="P165" s="380"/>
      <c r="Q165" s="92"/>
      <c r="R165" s="92"/>
      <c r="S165" s="92"/>
      <c r="T165" s="92"/>
      <c r="U165" s="380"/>
      <c r="V165" s="380"/>
      <c r="W165" s="380"/>
      <c r="X165" s="380"/>
      <c r="Y165" s="380"/>
      <c r="Z165" s="380"/>
      <c r="AA165" s="380"/>
      <c r="AB165" s="380"/>
      <c r="AC165" s="380"/>
      <c r="AD165" s="380"/>
      <c r="AE165" s="380"/>
      <c r="AF165" s="380"/>
      <c r="AG165" s="380"/>
      <c r="AI165" s="741"/>
      <c r="AK165" s="104"/>
    </row>
    <row r="166" spans="2:37" s="105" customFormat="1" ht="11.25" customHeight="1" x14ac:dyDescent="0.4">
      <c r="B166" s="738"/>
      <c r="D166" s="380"/>
      <c r="E166" s="380"/>
      <c r="F166" s="380"/>
      <c r="G166" s="380"/>
      <c r="H166" s="380"/>
      <c r="I166" s="380"/>
      <c r="J166" s="380"/>
      <c r="K166" s="380"/>
      <c r="L166" s="380"/>
      <c r="M166" s="380"/>
      <c r="N166" s="380"/>
      <c r="O166" s="380"/>
      <c r="P166" s="380"/>
      <c r="Q166" s="92"/>
      <c r="R166" s="92"/>
      <c r="S166" s="92"/>
      <c r="T166" s="92"/>
      <c r="U166" s="380"/>
      <c r="V166" s="380"/>
      <c r="W166" s="380"/>
      <c r="X166" s="380"/>
      <c r="Y166" s="380"/>
      <c r="Z166" s="380"/>
      <c r="AA166" s="380"/>
      <c r="AB166" s="380"/>
      <c r="AC166" s="380"/>
      <c r="AD166" s="380"/>
      <c r="AE166" s="380"/>
      <c r="AF166" s="380"/>
      <c r="AG166" s="380"/>
      <c r="AH166" s="406"/>
      <c r="AI166" s="741"/>
      <c r="AK166" s="104"/>
    </row>
    <row r="167" spans="2:37" s="105" customFormat="1" ht="15" customHeight="1" x14ac:dyDescent="0.4">
      <c r="B167" s="738"/>
      <c r="D167" s="380"/>
      <c r="E167" s="380"/>
      <c r="F167" s="380"/>
      <c r="G167" s="380"/>
      <c r="H167" s="380"/>
      <c r="I167" s="380"/>
      <c r="J167" s="380"/>
      <c r="K167" s="380"/>
      <c r="L167" s="380"/>
      <c r="M167" s="380"/>
      <c r="N167" s="380"/>
      <c r="O167" s="380"/>
      <c r="P167" s="380"/>
      <c r="Q167" s="92"/>
      <c r="R167" s="92"/>
      <c r="S167" s="92"/>
      <c r="T167" s="92"/>
      <c r="U167" s="380"/>
      <c r="V167" s="380"/>
      <c r="W167" s="380"/>
      <c r="X167" s="380"/>
      <c r="Y167" s="380"/>
      <c r="Z167" s="380"/>
      <c r="AA167" s="380"/>
      <c r="AB167" s="380"/>
      <c r="AC167" s="380"/>
      <c r="AD167" s="380"/>
      <c r="AE167" s="380"/>
      <c r="AF167" s="380"/>
      <c r="AG167" s="380"/>
      <c r="AH167" s="406"/>
      <c r="AI167" s="741"/>
      <c r="AK167" s="104"/>
    </row>
    <row r="168" spans="2:37" s="105" customFormat="1" ht="15" customHeight="1" x14ac:dyDescent="0.4">
      <c r="B168" s="738"/>
      <c r="D168" s="380"/>
      <c r="E168" s="380"/>
      <c r="F168" s="380"/>
      <c r="G168" s="380"/>
      <c r="H168" s="380"/>
      <c r="I168" s="380"/>
      <c r="J168" s="380"/>
      <c r="K168" s="380"/>
      <c r="L168" s="380"/>
      <c r="M168" s="380"/>
      <c r="N168" s="380"/>
      <c r="O168" s="380"/>
      <c r="P168" s="380"/>
      <c r="Q168" s="92"/>
      <c r="R168" s="92"/>
      <c r="S168" s="92"/>
      <c r="T168" s="92"/>
      <c r="U168" s="380"/>
      <c r="V168" s="380"/>
      <c r="W168" s="380"/>
      <c r="X168" s="380"/>
      <c r="Y168" s="380"/>
      <c r="Z168" s="380"/>
      <c r="AA168" s="380"/>
      <c r="AB168" s="380"/>
      <c r="AC168" s="380"/>
      <c r="AD168" s="380"/>
      <c r="AE168" s="380"/>
      <c r="AF168" s="380"/>
      <c r="AG168" s="380"/>
      <c r="AH168" s="406"/>
      <c r="AI168" s="741"/>
      <c r="AK168" s="104"/>
    </row>
    <row r="169" spans="2:37" s="105" customFormat="1" ht="15" customHeight="1" x14ac:dyDescent="0.45">
      <c r="B169" s="738"/>
      <c r="D169" s="405" t="s">
        <v>509</v>
      </c>
      <c r="E169" s="200"/>
      <c r="F169" s="200"/>
      <c r="G169" s="200"/>
      <c r="H169" s="380"/>
      <c r="I169" s="380"/>
      <c r="J169" s="380"/>
      <c r="K169" s="380"/>
      <c r="L169" s="380"/>
      <c r="M169" s="380"/>
      <c r="N169" s="380"/>
      <c r="O169" s="380"/>
      <c r="P169" s="380"/>
      <c r="Q169" s="92"/>
      <c r="R169" s="92"/>
      <c r="S169" s="92"/>
      <c r="T169" s="92"/>
      <c r="U169" s="380"/>
      <c r="V169" s="380"/>
      <c r="W169" s="380"/>
      <c r="X169" s="380"/>
      <c r="Y169" s="380"/>
      <c r="Z169" s="380"/>
      <c r="AA169" s="380"/>
      <c r="AB169" s="380"/>
      <c r="AC169" s="380"/>
      <c r="AD169" s="380"/>
      <c r="AE169" s="380"/>
      <c r="AF169" s="380"/>
      <c r="AG169" s="380"/>
      <c r="AH169" s="406"/>
      <c r="AI169" s="741"/>
      <c r="AK169" s="104"/>
    </row>
    <row r="170" spans="2:37" s="105" customFormat="1" ht="15" customHeight="1" x14ac:dyDescent="0.4">
      <c r="B170" s="738"/>
      <c r="D170" s="113" t="s">
        <v>672</v>
      </c>
      <c r="E170" s="101"/>
      <c r="F170" s="114"/>
      <c r="G170" s="388"/>
      <c r="H170" s="202">
        <f>COUNTIF(N152:N161,"&lt;&gt;N/A")</f>
        <v>0</v>
      </c>
      <c r="I170" s="380"/>
      <c r="J170" s="380"/>
      <c r="K170" s="380"/>
      <c r="L170" s="380"/>
      <c r="M170" s="380"/>
      <c r="N170" s="380"/>
      <c r="O170" s="380"/>
      <c r="P170" s="380"/>
      <c r="Q170" s="92"/>
      <c r="R170" s="92"/>
      <c r="S170" s="92"/>
      <c r="T170" s="92"/>
      <c r="U170" s="380"/>
      <c r="V170" s="380"/>
      <c r="W170" s="380"/>
      <c r="X170" s="380"/>
      <c r="Y170" s="380"/>
      <c r="Z170" s="380"/>
      <c r="AA170" s="380"/>
      <c r="AB170" s="380"/>
      <c r="AC170" s="380"/>
      <c r="AD170" s="380"/>
      <c r="AE170" s="380"/>
      <c r="AF170" s="380"/>
      <c r="AG170" s="380"/>
      <c r="AH170" s="406"/>
      <c r="AI170" s="741"/>
      <c r="AK170" s="104"/>
    </row>
    <row r="171" spans="2:37" s="105" customFormat="1" ht="15" customHeight="1" x14ac:dyDescent="0.4">
      <c r="B171" s="738"/>
      <c r="D171" s="113" t="s">
        <v>515</v>
      </c>
      <c r="E171" s="101"/>
      <c r="F171" s="102"/>
      <c r="G171" s="389"/>
      <c r="H171" s="632" t="e">
        <f>SUM(N152:N161)/H170</f>
        <v>#DIV/0!</v>
      </c>
      <c r="I171" s="380"/>
      <c r="J171" s="380"/>
      <c r="K171" s="380"/>
      <c r="L171" s="380"/>
      <c r="M171" s="380"/>
      <c r="N171" s="380"/>
      <c r="O171" s="380"/>
      <c r="P171" s="380"/>
      <c r="Q171" s="92"/>
      <c r="R171" s="92"/>
      <c r="S171" s="92"/>
      <c r="T171" s="92"/>
      <c r="U171" s="380"/>
      <c r="V171" s="380"/>
      <c r="W171" s="380"/>
      <c r="X171" s="380"/>
      <c r="Y171" s="380"/>
      <c r="Z171" s="380"/>
      <c r="AA171" s="380"/>
      <c r="AB171" s="380"/>
      <c r="AC171" s="380"/>
      <c r="AD171" s="380"/>
      <c r="AE171" s="380"/>
      <c r="AF171" s="380"/>
      <c r="AG171" s="380"/>
      <c r="AH171" s="406"/>
      <c r="AI171" s="741"/>
      <c r="AK171" s="104"/>
    </row>
    <row r="172" spans="2:37" s="105" customFormat="1" ht="11.25" customHeight="1" x14ac:dyDescent="0.4">
      <c r="B172" s="738"/>
      <c r="D172" s="380"/>
      <c r="E172" s="380"/>
      <c r="F172" s="380"/>
      <c r="G172" s="380"/>
      <c r="H172" s="380"/>
      <c r="I172" s="380"/>
      <c r="J172" s="380"/>
      <c r="K172" s="380"/>
      <c r="L172" s="380"/>
      <c r="M172" s="380"/>
      <c r="N172" s="380"/>
      <c r="O172" s="380"/>
      <c r="P172" s="380"/>
      <c r="Q172" s="92"/>
      <c r="R172" s="92"/>
      <c r="S172" s="92"/>
      <c r="T172" s="92"/>
      <c r="U172" s="380"/>
      <c r="V172" s="380"/>
      <c r="W172" s="380"/>
      <c r="X172" s="380"/>
      <c r="Y172" s="380"/>
      <c r="Z172" s="380"/>
      <c r="AA172" s="380"/>
      <c r="AB172" s="380"/>
      <c r="AC172" s="380"/>
      <c r="AD172" s="380"/>
      <c r="AE172" s="380"/>
      <c r="AF172" s="380"/>
      <c r="AG172" s="380"/>
      <c r="AH172" s="406"/>
      <c r="AI172" s="741"/>
      <c r="AK172" s="104"/>
    </row>
    <row r="173" spans="2:37" s="105" customFormat="1" ht="11.25" customHeight="1" x14ac:dyDescent="0.4">
      <c r="B173" s="738"/>
      <c r="D173" s="380"/>
      <c r="E173" s="380"/>
      <c r="F173" s="380"/>
      <c r="G173" s="380"/>
      <c r="H173" s="380"/>
      <c r="I173" s="380"/>
      <c r="J173" s="380"/>
      <c r="K173" s="380"/>
      <c r="L173" s="380"/>
      <c r="M173" s="380"/>
      <c r="N173" s="380"/>
      <c r="O173" s="380"/>
      <c r="P173" s="380"/>
      <c r="Q173" s="92"/>
      <c r="R173" s="92"/>
      <c r="S173" s="92"/>
      <c r="T173" s="92"/>
      <c r="U173" s="380"/>
      <c r="V173" s="380"/>
      <c r="W173" s="380"/>
      <c r="X173" s="380"/>
      <c r="Y173" s="380"/>
      <c r="Z173" s="380"/>
      <c r="AA173" s="380"/>
      <c r="AB173" s="380"/>
      <c r="AC173" s="380"/>
      <c r="AD173" s="380"/>
      <c r="AE173" s="380"/>
      <c r="AF173" s="380"/>
      <c r="AG173" s="380"/>
      <c r="AH173" s="406"/>
      <c r="AI173" s="741"/>
      <c r="AK173" s="104"/>
    </row>
    <row r="174" spans="2:37" s="105" customFormat="1" ht="11.25" customHeight="1" x14ac:dyDescent="0.4">
      <c r="B174" s="738"/>
      <c r="D174" s="380"/>
      <c r="E174" s="380"/>
      <c r="F174" s="380"/>
      <c r="G174" s="380"/>
      <c r="H174" s="380"/>
      <c r="I174" s="380"/>
      <c r="J174" s="380"/>
      <c r="K174" s="380"/>
      <c r="L174" s="380"/>
      <c r="M174" s="380"/>
      <c r="N174" s="380"/>
      <c r="O174" s="380"/>
      <c r="P174" s="380"/>
      <c r="Q174" s="92"/>
      <c r="R174" s="92"/>
      <c r="S174" s="92"/>
      <c r="T174" s="92"/>
      <c r="U174" s="380"/>
      <c r="V174" s="380"/>
      <c r="W174" s="380"/>
      <c r="X174" s="380"/>
      <c r="Y174" s="380"/>
      <c r="Z174" s="380"/>
      <c r="AA174" s="380"/>
      <c r="AB174" s="380"/>
      <c r="AC174" s="380"/>
      <c r="AD174" s="380"/>
      <c r="AE174" s="380"/>
      <c r="AF174" s="380"/>
      <c r="AG174" s="380"/>
      <c r="AH174" s="406"/>
      <c r="AI174" s="741"/>
      <c r="AK174" s="104"/>
    </row>
    <row r="175" spans="2:37" s="105" customFormat="1" ht="11.25" customHeight="1" x14ac:dyDescent="0.4">
      <c r="B175" s="738"/>
      <c r="D175" s="380"/>
      <c r="E175" s="92"/>
      <c r="F175" s="380"/>
      <c r="G175" s="380"/>
      <c r="H175" s="380"/>
      <c r="I175" s="380"/>
      <c r="J175" s="380"/>
      <c r="K175" s="380"/>
      <c r="L175" s="380"/>
      <c r="M175" s="380"/>
      <c r="N175" s="380"/>
      <c r="O175" s="380"/>
      <c r="P175" s="380"/>
      <c r="Q175" s="92"/>
      <c r="R175" s="92"/>
      <c r="S175" s="92"/>
      <c r="T175" s="92"/>
      <c r="U175" s="380"/>
      <c r="V175" s="380"/>
      <c r="W175" s="380"/>
      <c r="X175" s="380"/>
      <c r="Y175" s="380"/>
      <c r="Z175" s="380"/>
      <c r="AA175" s="380"/>
      <c r="AB175" s="380"/>
      <c r="AC175" s="380"/>
      <c r="AD175" s="380"/>
      <c r="AE175" s="380"/>
      <c r="AF175" s="380"/>
      <c r="AG175" s="380"/>
      <c r="AH175" s="406"/>
      <c r="AI175" s="741"/>
      <c r="AK175" s="104"/>
    </row>
    <row r="176" spans="2:37" s="105" customFormat="1" ht="11.25" customHeight="1" x14ac:dyDescent="0.4">
      <c r="B176" s="738"/>
      <c r="D176" s="380"/>
      <c r="E176" s="380"/>
      <c r="F176" s="380"/>
      <c r="G176" s="380"/>
      <c r="H176" s="380"/>
      <c r="I176" s="380"/>
      <c r="J176" s="380"/>
      <c r="K176" s="380"/>
      <c r="L176" s="380"/>
      <c r="M176" s="380"/>
      <c r="N176" s="380"/>
      <c r="O176" s="380"/>
      <c r="P176" s="380"/>
      <c r="Q176" s="92"/>
      <c r="R176" s="92"/>
      <c r="S176" s="92"/>
      <c r="T176" s="92"/>
      <c r="U176" s="380"/>
      <c r="V176" s="380"/>
      <c r="W176" s="380"/>
      <c r="X176" s="380"/>
      <c r="Y176" s="380"/>
      <c r="Z176" s="380"/>
      <c r="AA176" s="380"/>
      <c r="AB176" s="380"/>
      <c r="AC176" s="380"/>
      <c r="AD176" s="380"/>
      <c r="AE176" s="380"/>
      <c r="AF176" s="380"/>
      <c r="AG176" s="380"/>
      <c r="AH176" s="406"/>
      <c r="AI176" s="741"/>
      <c r="AK176" s="104"/>
    </row>
    <row r="177" spans="2:37" s="105" customFormat="1" ht="11.25" customHeight="1" x14ac:dyDescent="0.4">
      <c r="B177" s="738"/>
      <c r="D177" s="380"/>
      <c r="E177" s="380"/>
      <c r="F177" s="380"/>
      <c r="G177" s="380"/>
      <c r="H177" s="380"/>
      <c r="I177" s="380"/>
      <c r="J177" s="380"/>
      <c r="K177" s="380"/>
      <c r="L177" s="380"/>
      <c r="M177" s="380"/>
      <c r="N177" s="380"/>
      <c r="O177" s="380"/>
      <c r="P177" s="380"/>
      <c r="Q177" s="92"/>
      <c r="R177" s="92"/>
      <c r="S177" s="92"/>
      <c r="T177" s="92"/>
      <c r="U177" s="380"/>
      <c r="V177" s="380"/>
      <c r="W177" s="380"/>
      <c r="X177" s="380"/>
      <c r="Y177" s="380"/>
      <c r="Z177" s="380"/>
      <c r="AA177" s="380"/>
      <c r="AB177" s="380"/>
      <c r="AC177" s="380"/>
      <c r="AD177" s="380"/>
      <c r="AE177" s="380"/>
      <c r="AF177" s="380"/>
      <c r="AG177" s="380"/>
      <c r="AH177" s="406"/>
      <c r="AI177" s="741"/>
      <c r="AK177" s="104"/>
    </row>
    <row r="178" spans="2:37" s="105" customFormat="1" ht="11.25" customHeight="1" x14ac:dyDescent="0.4">
      <c r="B178" s="738"/>
      <c r="D178" s="380"/>
      <c r="E178" s="380"/>
      <c r="F178" s="380"/>
      <c r="G178" s="380"/>
      <c r="H178" s="380"/>
      <c r="I178" s="380"/>
      <c r="J178" s="380"/>
      <c r="K178" s="380"/>
      <c r="L178" s="380"/>
      <c r="M178" s="380"/>
      <c r="N178" s="380"/>
      <c r="O178" s="380"/>
      <c r="P178" s="380"/>
      <c r="Q178" s="92"/>
      <c r="R178" s="92"/>
      <c r="S178" s="92"/>
      <c r="T178" s="92"/>
      <c r="U178" s="380"/>
      <c r="V178" s="380"/>
      <c r="W178" s="380"/>
      <c r="X178" s="380"/>
      <c r="Y178" s="380"/>
      <c r="Z178" s="380"/>
      <c r="AA178" s="380"/>
      <c r="AB178" s="380"/>
      <c r="AC178" s="380"/>
      <c r="AD178" s="380"/>
      <c r="AE178" s="380"/>
      <c r="AF178" s="380"/>
      <c r="AG178" s="380"/>
      <c r="AH178" s="406"/>
      <c r="AI178" s="741"/>
      <c r="AK178" s="104"/>
    </row>
    <row r="179" spans="2:37" s="105" customFormat="1" ht="11.25" customHeight="1" x14ac:dyDescent="0.4">
      <c r="B179" s="738"/>
      <c r="D179" s="380"/>
      <c r="E179" s="380"/>
      <c r="F179" s="380"/>
      <c r="G179" s="380"/>
      <c r="H179" s="380"/>
      <c r="I179" s="380"/>
      <c r="J179" s="380"/>
      <c r="K179" s="380"/>
      <c r="L179" s="380"/>
      <c r="M179" s="380"/>
      <c r="N179" s="380"/>
      <c r="O179" s="380"/>
      <c r="P179" s="380"/>
      <c r="Q179" s="92"/>
      <c r="R179" s="92"/>
      <c r="S179" s="92"/>
      <c r="T179" s="92"/>
      <c r="U179" s="380"/>
      <c r="V179" s="380"/>
      <c r="W179" s="380"/>
      <c r="X179" s="380"/>
      <c r="Y179" s="380"/>
      <c r="Z179" s="380"/>
      <c r="AA179" s="380"/>
      <c r="AB179" s="380"/>
      <c r="AC179" s="380"/>
      <c r="AD179" s="380"/>
      <c r="AE179" s="380"/>
      <c r="AF179" s="380"/>
      <c r="AG179" s="380"/>
      <c r="AH179" s="406"/>
      <c r="AI179" s="741"/>
      <c r="AK179" s="104"/>
    </row>
    <row r="180" spans="2:37" s="105" customFormat="1" ht="11.25" customHeight="1" x14ac:dyDescent="0.4">
      <c r="B180" s="738"/>
      <c r="D180" s="380"/>
      <c r="E180" s="380"/>
      <c r="F180" s="380"/>
      <c r="G180" s="380"/>
      <c r="H180" s="380"/>
      <c r="I180" s="380"/>
      <c r="J180" s="380"/>
      <c r="K180" s="380"/>
      <c r="L180" s="380"/>
      <c r="M180" s="380"/>
      <c r="N180" s="380"/>
      <c r="O180" s="380"/>
      <c r="P180" s="380"/>
      <c r="Q180" s="92"/>
      <c r="R180" s="92"/>
      <c r="S180" s="92"/>
      <c r="T180" s="92"/>
      <c r="U180" s="380"/>
      <c r="V180" s="380"/>
      <c r="W180" s="380"/>
      <c r="X180" s="380"/>
      <c r="Y180" s="380"/>
      <c r="Z180" s="380"/>
      <c r="AA180" s="380"/>
      <c r="AB180" s="380"/>
      <c r="AC180" s="380"/>
      <c r="AD180" s="380"/>
      <c r="AE180" s="380"/>
      <c r="AF180" s="380"/>
      <c r="AG180" s="380"/>
      <c r="AH180" s="406"/>
      <c r="AI180" s="741"/>
      <c r="AK180" s="104"/>
    </row>
    <row r="181" spans="2:37" s="105" customFormat="1" ht="11.25" customHeight="1" x14ac:dyDescent="0.4">
      <c r="B181" s="738"/>
      <c r="Q181" s="65"/>
      <c r="R181" s="65"/>
      <c r="S181" s="65"/>
      <c r="T181" s="65"/>
      <c r="AH181" s="406"/>
      <c r="AI181" s="741"/>
      <c r="AK181" s="104"/>
    </row>
    <row r="182" spans="2:37" s="105" customFormat="1" ht="11.15" customHeight="1" x14ac:dyDescent="0.4">
      <c r="B182" s="741"/>
      <c r="C182" s="741"/>
      <c r="D182" s="741"/>
      <c r="E182" s="741"/>
      <c r="F182" s="741"/>
      <c r="G182" s="741"/>
      <c r="H182" s="741"/>
      <c r="I182" s="741"/>
      <c r="J182" s="741"/>
      <c r="K182" s="741"/>
      <c r="L182" s="741"/>
      <c r="M182" s="741"/>
      <c r="N182" s="741"/>
      <c r="O182" s="741"/>
      <c r="P182" s="741"/>
      <c r="Q182" s="738"/>
      <c r="R182" s="738"/>
      <c r="S182" s="738"/>
      <c r="T182" s="738"/>
      <c r="U182" s="741"/>
      <c r="V182" s="741"/>
      <c r="W182" s="741"/>
      <c r="X182" s="741"/>
      <c r="Y182" s="741"/>
      <c r="Z182" s="741"/>
      <c r="AA182" s="741"/>
      <c r="AB182" s="741"/>
      <c r="AC182" s="741"/>
      <c r="AD182" s="741"/>
      <c r="AE182" s="741"/>
      <c r="AF182" s="741"/>
      <c r="AG182" s="741"/>
      <c r="AH182" s="741"/>
      <c r="AI182" s="741"/>
      <c r="AK182" s="104"/>
    </row>
    <row r="183" spans="2:37" s="105" customFormat="1" ht="7" customHeight="1" x14ac:dyDescent="0.4">
      <c r="B183" s="741"/>
      <c r="C183" s="741"/>
      <c r="D183" s="741"/>
      <c r="E183" s="741"/>
      <c r="F183" s="741"/>
      <c r="G183" s="741"/>
      <c r="H183" s="741"/>
      <c r="I183" s="741"/>
      <c r="J183" s="741"/>
      <c r="K183" s="741"/>
      <c r="L183" s="741"/>
      <c r="M183" s="741"/>
      <c r="N183" s="741"/>
      <c r="O183" s="741"/>
      <c r="P183" s="741"/>
      <c r="Q183" s="738"/>
      <c r="R183" s="738"/>
      <c r="S183" s="738"/>
      <c r="T183" s="738"/>
      <c r="U183" s="741"/>
      <c r="V183" s="741"/>
      <c r="W183" s="741"/>
      <c r="X183" s="741"/>
      <c r="Y183" s="741"/>
      <c r="Z183" s="741"/>
      <c r="AA183" s="741"/>
      <c r="AB183" s="741"/>
      <c r="AC183" s="741"/>
      <c r="AD183" s="741"/>
      <c r="AE183" s="741"/>
      <c r="AF183" s="741"/>
      <c r="AG183" s="741"/>
      <c r="AH183" s="741"/>
      <c r="AI183" s="741"/>
      <c r="AK183" s="104"/>
    </row>
    <row r="184" spans="2:37" x14ac:dyDescent="0.4">
      <c r="B184" s="738"/>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I184" s="738"/>
    </row>
    <row r="185" spans="2:37" x14ac:dyDescent="0.4">
      <c r="B185" s="738"/>
      <c r="C185" s="65"/>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I185" s="738"/>
    </row>
    <row r="186" spans="2:37" x14ac:dyDescent="0.4">
      <c r="B186" s="738"/>
      <c r="C186" s="65"/>
      <c r="D186" s="414" t="s">
        <v>663</v>
      </c>
      <c r="E186" s="414"/>
      <c r="F186" s="414"/>
      <c r="G186" s="414"/>
      <c r="H186" s="414"/>
      <c r="I186" s="414"/>
      <c r="J186" s="414"/>
      <c r="K186" s="414"/>
      <c r="L186" s="92"/>
      <c r="M186" s="92"/>
      <c r="N186" s="92"/>
      <c r="O186" s="92"/>
      <c r="P186" s="92"/>
      <c r="Q186" s="92"/>
      <c r="R186" s="414" t="s">
        <v>665</v>
      </c>
      <c r="S186" s="414"/>
      <c r="T186" s="414"/>
      <c r="U186" s="414"/>
      <c r="V186" s="414"/>
      <c r="W186" s="414"/>
      <c r="X186" s="414"/>
      <c r="Y186" s="414"/>
      <c r="Z186" s="414"/>
      <c r="AA186" s="92"/>
      <c r="AB186" s="92"/>
      <c r="AC186" s="92"/>
      <c r="AD186" s="92"/>
      <c r="AE186" s="92"/>
      <c r="AF186" s="92"/>
      <c r="AG186" s="92"/>
      <c r="AI186" s="738"/>
    </row>
    <row r="187" spans="2:37" x14ac:dyDescent="0.4">
      <c r="B187" s="738"/>
      <c r="C187" s="65"/>
      <c r="D187" s="414" t="s">
        <v>662</v>
      </c>
      <c r="E187" s="414"/>
      <c r="F187" s="414"/>
      <c r="G187" s="414"/>
      <c r="H187" s="414"/>
      <c r="I187" s="414"/>
      <c r="J187" s="414"/>
      <c r="K187" s="414"/>
      <c r="L187" s="92"/>
      <c r="M187" s="92"/>
      <c r="N187" s="92"/>
      <c r="O187" s="92"/>
      <c r="P187" s="92"/>
      <c r="Q187" s="92"/>
      <c r="R187" s="414" t="s">
        <v>664</v>
      </c>
      <c r="S187" s="414"/>
      <c r="T187" s="414"/>
      <c r="U187" s="414"/>
      <c r="V187" s="414"/>
      <c r="W187" s="414"/>
      <c r="X187" s="414"/>
      <c r="Y187" s="414"/>
      <c r="Z187" s="414"/>
      <c r="AA187" s="92"/>
      <c r="AB187" s="92"/>
      <c r="AC187" s="92"/>
      <c r="AD187" s="92"/>
      <c r="AE187" s="92"/>
      <c r="AF187" s="92"/>
      <c r="AG187" s="92"/>
      <c r="AI187" s="738"/>
    </row>
    <row r="188" spans="2:37" x14ac:dyDescent="0.4">
      <c r="B188" s="738"/>
      <c r="C188" s="65"/>
      <c r="D188" s="92"/>
      <c r="E188" s="92"/>
      <c r="F188" s="92"/>
      <c r="G188" s="92"/>
      <c r="H188" s="92"/>
      <c r="I188" s="92"/>
      <c r="J188" s="92"/>
      <c r="K188" s="92"/>
      <c r="L188" s="92"/>
      <c r="M188" s="92"/>
      <c r="N188" s="92"/>
      <c r="O188" s="92"/>
      <c r="P188" s="92"/>
      <c r="Q188" s="92"/>
      <c r="R188" s="212"/>
      <c r="S188" s="92"/>
      <c r="T188" s="92"/>
      <c r="U188" s="92"/>
      <c r="V188" s="92"/>
      <c r="W188" s="92"/>
      <c r="X188" s="92"/>
      <c r="Y188" s="92"/>
      <c r="Z188" s="92"/>
      <c r="AA188" s="92"/>
      <c r="AB188" s="92"/>
      <c r="AC188" s="92"/>
      <c r="AD188" s="92"/>
      <c r="AE188" s="92"/>
      <c r="AF188" s="92"/>
      <c r="AG188" s="92"/>
      <c r="AI188" s="738"/>
    </row>
    <row r="189" spans="2:37" x14ac:dyDescent="0.4">
      <c r="B189" s="738"/>
      <c r="C189" s="65"/>
      <c r="D189" s="397" t="s">
        <v>510</v>
      </c>
      <c r="E189" s="407"/>
      <c r="F189" s="407"/>
      <c r="G189" s="407"/>
      <c r="H189" s="407"/>
      <c r="I189" s="102"/>
      <c r="J189" s="92"/>
      <c r="K189" s="92"/>
      <c r="L189" s="92"/>
      <c r="M189" s="92"/>
      <c r="N189" s="92"/>
      <c r="O189" s="92"/>
      <c r="P189" s="92"/>
      <c r="Q189" s="92"/>
      <c r="R189" s="397" t="s">
        <v>437</v>
      </c>
      <c r="S189" s="114"/>
      <c r="T189" s="114"/>
      <c r="U189" s="114"/>
      <c r="V189" s="114"/>
      <c r="W189" s="102"/>
      <c r="X189" s="92"/>
      <c r="Y189" s="92"/>
      <c r="Z189" s="92"/>
      <c r="AA189" s="92"/>
      <c r="AB189" s="92"/>
      <c r="AC189" s="92"/>
      <c r="AD189" s="92"/>
      <c r="AE189" s="92"/>
      <c r="AF189" s="92"/>
      <c r="AG189" s="92"/>
      <c r="AI189" s="738"/>
    </row>
    <row r="190" spans="2:37" x14ac:dyDescent="0.4">
      <c r="B190" s="738"/>
      <c r="C190" s="65"/>
      <c r="D190" s="197" t="s">
        <v>23</v>
      </c>
      <c r="E190" s="398">
        <f>'F1-F5 Foundational'!D4</f>
        <v>0</v>
      </c>
      <c r="F190" s="194"/>
      <c r="G190" s="194"/>
      <c r="H190" s="194"/>
      <c r="I190" s="399"/>
      <c r="J190" s="92"/>
      <c r="K190" s="92"/>
      <c r="L190" s="92"/>
      <c r="M190" s="92"/>
      <c r="N190" s="92"/>
      <c r="O190" s="92"/>
      <c r="P190" s="92"/>
      <c r="Q190" s="92"/>
      <c r="R190" s="204" t="s">
        <v>351</v>
      </c>
      <c r="S190" s="398">
        <f>'FA1-FA7 Fraudulent Obs'' Acts'!F5</f>
        <v>0</v>
      </c>
      <c r="T190" s="194"/>
      <c r="U190" s="194"/>
      <c r="V190" s="194"/>
      <c r="W190" s="399"/>
      <c r="X190" s="92"/>
      <c r="Y190" s="92"/>
      <c r="Z190" s="92"/>
      <c r="AA190" s="92"/>
      <c r="AB190" s="92"/>
      <c r="AC190" s="92"/>
      <c r="AD190" s="92"/>
      <c r="AE190" s="92"/>
      <c r="AF190" s="92"/>
      <c r="AG190" s="92"/>
      <c r="AI190" s="738"/>
    </row>
    <row r="191" spans="2:37" s="104" customFormat="1" x14ac:dyDescent="0.4">
      <c r="B191" s="738"/>
      <c r="D191" s="197" t="s">
        <v>24</v>
      </c>
      <c r="E191" s="400">
        <f>'F1-F5 Foundational'!D5</f>
        <v>0</v>
      </c>
      <c r="F191" s="97"/>
      <c r="G191" s="97"/>
      <c r="H191" s="97"/>
      <c r="I191" s="401"/>
      <c r="J191" s="92"/>
      <c r="K191" s="92"/>
      <c r="L191" s="211"/>
      <c r="M191" s="211"/>
      <c r="N191" s="211"/>
      <c r="O191" s="211"/>
      <c r="P191" s="211"/>
      <c r="Q191" s="211"/>
      <c r="R191" s="205" t="s">
        <v>352</v>
      </c>
      <c r="S191" s="400">
        <f>'FA1-FA7 Fraudulent Obs'' Acts'!F6</f>
        <v>0</v>
      </c>
      <c r="T191" s="97"/>
      <c r="U191" s="97"/>
      <c r="V191" s="97"/>
      <c r="W191" s="401"/>
      <c r="X191" s="92"/>
      <c r="Y191" s="92"/>
      <c r="Z191" s="211"/>
      <c r="AA191" s="211"/>
      <c r="AB191" s="211"/>
      <c r="AC191" s="211"/>
      <c r="AD191" s="211"/>
      <c r="AE191" s="211"/>
      <c r="AF191" s="211"/>
      <c r="AG191" s="211"/>
      <c r="AI191" s="738"/>
    </row>
    <row r="192" spans="2:37" x14ac:dyDescent="0.4">
      <c r="B192" s="738"/>
      <c r="C192" s="65"/>
      <c r="D192" s="197" t="s">
        <v>25</v>
      </c>
      <c r="E192" s="400">
        <f>'F1-F5 Foundational'!D6</f>
        <v>0</v>
      </c>
      <c r="F192" s="97"/>
      <c r="G192" s="97"/>
      <c r="H192" s="97"/>
      <c r="I192" s="401"/>
      <c r="J192" s="92"/>
      <c r="K192" s="66" t="s">
        <v>360</v>
      </c>
      <c r="L192" s="396"/>
      <c r="M192" s="396"/>
      <c r="N192" s="396"/>
      <c r="O192" s="396"/>
      <c r="P192" s="92"/>
      <c r="Q192" s="92"/>
      <c r="R192" s="205" t="s">
        <v>353</v>
      </c>
      <c r="S192" s="400">
        <f>'FA1-FA7 Fraudulent Obs'' Acts'!F7</f>
        <v>0</v>
      </c>
      <c r="T192" s="97"/>
      <c r="U192" s="97"/>
      <c r="V192" s="97"/>
      <c r="W192" s="401"/>
      <c r="X192" s="92"/>
      <c r="Y192" s="92"/>
      <c r="Z192" s="92"/>
      <c r="AA192" s="92"/>
      <c r="AB192" s="92"/>
      <c r="AC192" s="92"/>
      <c r="AD192" s="92"/>
      <c r="AE192" s="92"/>
      <c r="AF192" s="92"/>
      <c r="AG192" s="92"/>
      <c r="AI192" s="738"/>
    </row>
    <row r="193" spans="1:35" x14ac:dyDescent="0.4">
      <c r="B193" s="738"/>
      <c r="C193" s="65"/>
      <c r="D193" s="199"/>
      <c r="E193" s="199"/>
      <c r="F193" s="199"/>
      <c r="G193" s="199"/>
      <c r="H193" s="199"/>
      <c r="I193" s="199"/>
      <c r="J193" s="92"/>
      <c r="K193" s="92"/>
      <c r="L193" s="92"/>
      <c r="M193" s="92"/>
      <c r="N193" s="92"/>
      <c r="O193" s="92"/>
      <c r="P193" s="92"/>
      <c r="Q193" s="92"/>
      <c r="R193" s="205" t="s">
        <v>354</v>
      </c>
      <c r="S193" s="400">
        <f>'FA1-FA7 Fraudulent Obs'' Acts'!F8</f>
        <v>0</v>
      </c>
      <c r="T193" s="97"/>
      <c r="U193" s="97"/>
      <c r="V193" s="97"/>
      <c r="W193" s="401"/>
      <c r="X193" s="92"/>
      <c r="Y193" s="92"/>
      <c r="Z193" s="92"/>
      <c r="AA193" s="92"/>
      <c r="AB193" s="92"/>
      <c r="AC193" s="92"/>
      <c r="AD193" s="92"/>
      <c r="AE193" s="92"/>
      <c r="AF193" s="92"/>
      <c r="AG193" s="92"/>
      <c r="AI193" s="738"/>
    </row>
    <row r="194" spans="1:35" x14ac:dyDescent="0.4">
      <c r="B194" s="738"/>
      <c r="C194" s="65"/>
      <c r="D194" s="458"/>
      <c r="E194" s="92"/>
      <c r="F194" s="97"/>
      <c r="G194" s="97"/>
      <c r="H194" s="97"/>
      <c r="I194" s="97"/>
      <c r="J194" s="92"/>
      <c r="K194" s="92"/>
      <c r="L194" s="92"/>
      <c r="M194" s="92"/>
      <c r="N194" s="92"/>
      <c r="O194" s="92"/>
      <c r="P194" s="92"/>
      <c r="Q194" s="92"/>
      <c r="R194" s="205" t="s">
        <v>355</v>
      </c>
      <c r="S194" s="400">
        <f>'FA1-FA7 Fraudulent Obs'' Acts'!F9</f>
        <v>0</v>
      </c>
      <c r="T194" s="97"/>
      <c r="U194" s="97"/>
      <c r="V194" s="97"/>
      <c r="W194" s="401"/>
      <c r="X194" s="92"/>
      <c r="Y194" s="92"/>
      <c r="Z194" s="92"/>
      <c r="AA194" s="92"/>
      <c r="AB194" s="92"/>
      <c r="AC194" s="92"/>
      <c r="AD194" s="92"/>
      <c r="AE194" s="92"/>
      <c r="AF194" s="92"/>
      <c r="AG194" s="92"/>
      <c r="AI194" s="738"/>
    </row>
    <row r="195" spans="1:35" x14ac:dyDescent="0.4">
      <c r="B195" s="738"/>
      <c r="C195" s="65"/>
      <c r="D195" s="92"/>
      <c r="E195" s="97"/>
      <c r="F195" s="97"/>
      <c r="G195" s="97"/>
      <c r="H195" s="97"/>
      <c r="I195" s="97"/>
      <c r="J195" s="92"/>
      <c r="K195" s="92"/>
      <c r="L195" s="92"/>
      <c r="M195" s="92"/>
      <c r="N195" s="92"/>
      <c r="O195" s="92"/>
      <c r="P195" s="92"/>
      <c r="Q195" s="92"/>
      <c r="R195" s="205" t="s">
        <v>358</v>
      </c>
      <c r="S195" s="400">
        <f>'FA1-FA7 Fraudulent Obs'' Acts'!F10</f>
        <v>0</v>
      </c>
      <c r="T195" s="97"/>
      <c r="U195" s="97"/>
      <c r="V195" s="97"/>
      <c r="W195" s="401"/>
      <c r="X195" s="92"/>
      <c r="Y195" s="92"/>
      <c r="Z195" s="92"/>
      <c r="AA195" s="92"/>
      <c r="AB195" s="92"/>
      <c r="AC195" s="92"/>
      <c r="AD195" s="92"/>
      <c r="AE195" s="92"/>
      <c r="AF195" s="92"/>
      <c r="AG195" s="92"/>
      <c r="AI195" s="738"/>
    </row>
    <row r="196" spans="1:35" x14ac:dyDescent="0.4">
      <c r="B196" s="738"/>
      <c r="C196" s="65"/>
      <c r="D196" s="92"/>
      <c r="E196" s="92"/>
      <c r="F196" s="92"/>
      <c r="G196" s="92"/>
      <c r="H196" s="92"/>
      <c r="I196" s="92"/>
      <c r="J196" s="92"/>
      <c r="K196" s="92"/>
      <c r="L196" s="92"/>
      <c r="M196" s="92"/>
      <c r="N196" s="92"/>
      <c r="O196" s="92"/>
      <c r="P196" s="92"/>
      <c r="Q196" s="92"/>
      <c r="R196" s="205" t="s">
        <v>461</v>
      </c>
      <c r="S196" s="400">
        <f>'FA1-FA7 Fraudulent Obs'' Acts'!F11</f>
        <v>0</v>
      </c>
      <c r="T196" s="97"/>
      <c r="U196" s="97"/>
      <c r="V196" s="97"/>
      <c r="W196" s="478"/>
      <c r="X196" s="92"/>
      <c r="Y196" s="97"/>
      <c r="Z196" s="97"/>
      <c r="AA196" s="97"/>
      <c r="AB196" s="92"/>
      <c r="AC196" s="92"/>
      <c r="AD196" s="92"/>
      <c r="AE196" s="92"/>
      <c r="AF196" s="92"/>
      <c r="AG196" s="92"/>
      <c r="AI196" s="738"/>
    </row>
    <row r="197" spans="1:35" x14ac:dyDescent="0.4">
      <c r="B197" s="738"/>
      <c r="C197" s="65"/>
      <c r="D197" s="92"/>
      <c r="E197" s="97"/>
      <c r="F197" s="92"/>
      <c r="G197" s="92"/>
      <c r="H197" s="92"/>
      <c r="I197" s="92"/>
      <c r="J197" s="92"/>
      <c r="K197" s="92"/>
      <c r="L197" s="92"/>
      <c r="M197" s="92"/>
      <c r="N197" s="92"/>
      <c r="O197" s="92"/>
      <c r="P197" s="92"/>
      <c r="Q197" s="92"/>
      <c r="R197" s="206" t="s">
        <v>552</v>
      </c>
      <c r="S197" s="402">
        <f>'FA1-FA7 Fraudulent Obs'' Acts'!F12</f>
        <v>0</v>
      </c>
      <c r="T197" s="195"/>
      <c r="U197" s="195"/>
      <c r="V197" s="195"/>
      <c r="W197" s="403"/>
      <c r="X197" s="92"/>
      <c r="Y197" s="66" t="s">
        <v>360</v>
      </c>
      <c r="Z197" s="66"/>
      <c r="AA197" s="66"/>
      <c r="AB197" s="66"/>
      <c r="AC197" s="66"/>
      <c r="AD197" s="92"/>
      <c r="AE197" s="92"/>
      <c r="AF197" s="92"/>
      <c r="AG197" s="92"/>
      <c r="AI197" s="738"/>
    </row>
    <row r="198" spans="1:35" x14ac:dyDescent="0.4">
      <c r="B198" s="738"/>
      <c r="C198" s="65"/>
      <c r="D198" s="92"/>
      <c r="E198" s="97"/>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I198" s="738"/>
    </row>
    <row r="199" spans="1:35" x14ac:dyDescent="0.4">
      <c r="B199" s="738"/>
      <c r="C199" s="65"/>
      <c r="D199" s="365"/>
      <c r="E199" s="74"/>
      <c r="F199" s="65"/>
      <c r="G199" s="65"/>
      <c r="H199" s="65"/>
      <c r="I199" s="65"/>
      <c r="J199" s="65"/>
      <c r="K199" s="65"/>
      <c r="L199" s="73"/>
      <c r="M199" s="74"/>
      <c r="N199" s="65"/>
      <c r="O199" s="65"/>
      <c r="P199" s="65"/>
      <c r="Q199" s="65"/>
      <c r="R199" s="65"/>
      <c r="S199" s="65"/>
      <c r="T199" s="65"/>
      <c r="U199" s="65"/>
      <c r="V199" s="65"/>
      <c r="W199" s="65"/>
      <c r="X199" s="65"/>
      <c r="Y199" s="65"/>
      <c r="Z199" s="65"/>
      <c r="AA199" s="65"/>
      <c r="AB199" s="65"/>
      <c r="AC199" s="65"/>
      <c r="AD199" s="65"/>
      <c r="AI199" s="738"/>
    </row>
    <row r="200" spans="1:35" x14ac:dyDescent="0.4">
      <c r="A200" s="738"/>
      <c r="B200" s="738"/>
      <c r="C200" s="738"/>
      <c r="D200" s="742"/>
      <c r="E200" s="743"/>
      <c r="F200" s="738"/>
      <c r="G200" s="738"/>
      <c r="H200" s="738"/>
      <c r="I200" s="738"/>
      <c r="J200" s="738"/>
      <c r="K200" s="738"/>
      <c r="L200" s="744"/>
      <c r="M200" s="743"/>
      <c r="N200" s="738"/>
      <c r="O200" s="738"/>
      <c r="P200" s="738"/>
      <c r="Q200" s="738"/>
      <c r="R200" s="738"/>
      <c r="S200" s="738"/>
      <c r="T200" s="738"/>
      <c r="U200" s="738"/>
      <c r="V200" s="738"/>
      <c r="W200" s="738"/>
      <c r="X200" s="738"/>
      <c r="Y200" s="738"/>
      <c r="Z200" s="738"/>
      <c r="AA200" s="738"/>
      <c r="AB200" s="738"/>
      <c r="AC200" s="738"/>
      <c r="AD200" s="738"/>
      <c r="AE200" s="738"/>
      <c r="AF200" s="738"/>
      <c r="AG200" s="738"/>
      <c r="AH200" s="738"/>
      <c r="AI200" s="738"/>
    </row>
    <row r="201" spans="1:35" x14ac:dyDescent="0.4">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5" x14ac:dyDescent="0.4">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5" x14ac:dyDescent="0.4">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sheetData>
  <sheetProtection algorithmName="SHA-512" hashValue="GqJHuzRwJLyUBb8AITJ0nZZ1a3luwLyaoXLDODldolhw9be4TmmbsJHQcuHOeQazZ6HWqfQh4FdIJtGE2prB6w==" saltValue="9pPKAHLOx9YgmdK/6RNybA==" spinCount="100000" sheet="1" objects="1" scenarios="1"/>
  <mergeCells count="89">
    <mergeCell ref="AB27:AB28"/>
    <mergeCell ref="J75:J76"/>
    <mergeCell ref="X27:Y27"/>
    <mergeCell ref="X53:Y53"/>
    <mergeCell ref="X28:Y28"/>
    <mergeCell ref="O54:P54"/>
    <mergeCell ref="X54:Y54"/>
    <mergeCell ref="O27:P27"/>
    <mergeCell ref="O28:P28"/>
    <mergeCell ref="O53:P53"/>
    <mergeCell ref="S27:S28"/>
    <mergeCell ref="S53:S54"/>
    <mergeCell ref="AB53:AB54"/>
    <mergeCell ref="G27:H27"/>
    <mergeCell ref="J27:J28"/>
    <mergeCell ref="J53:J54"/>
    <mergeCell ref="G53:H53"/>
    <mergeCell ref="G54:H54"/>
    <mergeCell ref="P105:Q105"/>
    <mergeCell ref="L84:N84"/>
    <mergeCell ref="L85:N85"/>
    <mergeCell ref="L86:N86"/>
    <mergeCell ref="G28:H28"/>
    <mergeCell ref="O91:Q91"/>
    <mergeCell ref="O90:Q90"/>
    <mergeCell ref="L81:Q82"/>
    <mergeCell ref="D81:I82"/>
    <mergeCell ref="G75:H75"/>
    <mergeCell ref="L87:N87"/>
    <mergeCell ref="L88:N88"/>
    <mergeCell ref="L91:N91"/>
    <mergeCell ref="L89:N89"/>
    <mergeCell ref="L90:N90"/>
    <mergeCell ref="O88:Q88"/>
    <mergeCell ref="X83:Z83"/>
    <mergeCell ref="L83:N83"/>
    <mergeCell ref="T83:W83"/>
    <mergeCell ref="H94:I94"/>
    <mergeCell ref="O83:Q83"/>
    <mergeCell ref="O84:Q84"/>
    <mergeCell ref="O85:Q85"/>
    <mergeCell ref="O86:Q86"/>
    <mergeCell ref="O87:Q87"/>
    <mergeCell ref="O89:Q89"/>
    <mergeCell ref="H132:I132"/>
    <mergeCell ref="H133:I133"/>
    <mergeCell ref="H103:I103"/>
    <mergeCell ref="H104:I104"/>
    <mergeCell ref="H105:I105"/>
    <mergeCell ref="H106:I106"/>
    <mergeCell ref="H117:I117"/>
    <mergeCell ref="H119:I119"/>
    <mergeCell ref="H120:I120"/>
    <mergeCell ref="P135:Q135"/>
    <mergeCell ref="AF118:AG118"/>
    <mergeCell ref="AF119:AG119"/>
    <mergeCell ref="P118:Q118"/>
    <mergeCell ref="P119:Q119"/>
    <mergeCell ref="P120:Q120"/>
    <mergeCell ref="P134:Q134"/>
    <mergeCell ref="X119:Y119"/>
    <mergeCell ref="X120:Y120"/>
    <mergeCell ref="X121:Y121"/>
    <mergeCell ref="AF103:AG103"/>
    <mergeCell ref="AF104:AG104"/>
    <mergeCell ref="AF105:AG105"/>
    <mergeCell ref="AF106:AG106"/>
    <mergeCell ref="AF117:AG117"/>
    <mergeCell ref="P106:Q106"/>
    <mergeCell ref="P117:Q117"/>
    <mergeCell ref="X117:Y117"/>
    <mergeCell ref="X118:Y118"/>
    <mergeCell ref="H118:I118"/>
    <mergeCell ref="M151:N151"/>
    <mergeCell ref="G76:H76"/>
    <mergeCell ref="X103:Y103"/>
    <mergeCell ref="X104:Y104"/>
    <mergeCell ref="X105:Y105"/>
    <mergeCell ref="X106:Y106"/>
    <mergeCell ref="H134:I134"/>
    <mergeCell ref="H135:I135"/>
    <mergeCell ref="H136:I136"/>
    <mergeCell ref="H137:I137"/>
    <mergeCell ref="R79:U79"/>
    <mergeCell ref="H83:I83"/>
    <mergeCell ref="P132:Q132"/>
    <mergeCell ref="P133:Q133"/>
    <mergeCell ref="P103:Q103"/>
    <mergeCell ref="P104:Q104"/>
  </mergeCells>
  <phoneticPr fontId="17" type="noConversion"/>
  <conditionalFormatting sqref="D33">
    <cfRule type="expression" dxfId="241" priority="2">
      <formula>D33="not Reviewed"</formula>
    </cfRule>
  </conditionalFormatting>
  <conditionalFormatting sqref="D60">
    <cfRule type="expression" dxfId="240" priority="1">
      <formula>D60="not Reviewed"</formula>
    </cfRule>
  </conditionalFormatting>
  <conditionalFormatting sqref="D152:D161 H152:H161">
    <cfRule type="expression" dxfId="239" priority="243">
      <formula>#REF!&gt;0</formula>
    </cfRule>
  </conditionalFormatting>
  <conditionalFormatting sqref="D194">
    <cfRule type="expression" dxfId="238" priority="650">
      <formula>$E195="Not Performing"</formula>
    </cfRule>
    <cfRule type="expression" dxfId="237" priority="652">
      <formula>$E195="Substantially Performing"</formula>
    </cfRule>
    <cfRule type="expression" dxfId="236" priority="651">
      <formula>$E195="Partially Performing"</formula>
    </cfRule>
  </conditionalFormatting>
  <conditionalFormatting sqref="D8:E8">
    <cfRule type="expression" dxfId="235" priority="7">
      <formula>D8="not Reviewed"</formula>
    </cfRule>
  </conditionalFormatting>
  <conditionalFormatting sqref="D190:I190 E190:I192 D191:E192 E195:I195">
    <cfRule type="expression" dxfId="234" priority="239">
      <formula>$E190="Does Not Comply"</formula>
    </cfRule>
  </conditionalFormatting>
  <conditionalFormatting sqref="E84:E90">
    <cfRule type="expression" dxfId="233" priority="224">
      <formula>$E84&gt;0</formula>
    </cfRule>
  </conditionalFormatting>
  <conditionalFormatting sqref="E91">
    <cfRule type="expression" dxfId="232" priority="103">
      <formula>E$91&gt;0</formula>
    </cfRule>
  </conditionalFormatting>
  <conditionalFormatting sqref="E117:E120">
    <cfRule type="expression" dxfId="231" priority="97">
      <formula>$E117="Not Reviewed"</formula>
    </cfRule>
  </conditionalFormatting>
  <conditionalFormatting sqref="E132:E136">
    <cfRule type="expression" dxfId="230" priority="98">
      <formula>$E132="Not Reviewed"</formula>
    </cfRule>
  </conditionalFormatting>
  <conditionalFormatting sqref="E152:E162">
    <cfRule type="expression" dxfId="229" priority="251">
      <formula>$E152&gt;0</formula>
    </cfRule>
  </conditionalFormatting>
  <conditionalFormatting sqref="E92:F92">
    <cfRule type="expression" dxfId="228" priority="263">
      <formula>E92&gt;0</formula>
    </cfRule>
  </conditionalFormatting>
  <conditionalFormatting sqref="E103:G106">
    <cfRule type="expression" dxfId="227" priority="181">
      <formula>$E103="Not Reviewed"</formula>
    </cfRule>
  </conditionalFormatting>
  <conditionalFormatting sqref="E7:K7">
    <cfRule type="expression" dxfId="226" priority="8">
      <formula>E8="Not Reviewed"</formula>
    </cfRule>
  </conditionalFormatting>
  <conditionalFormatting sqref="F9:F11">
    <cfRule type="expression" dxfId="225" priority="537">
      <formula>$I9="Substantially Performing"</formula>
    </cfRule>
    <cfRule type="expression" dxfId="224" priority="535">
      <formula>$I9="Not Performing"</formula>
    </cfRule>
    <cfRule type="expression" dxfId="223" priority="536">
      <formula>$I9="Partially Performing"</formula>
    </cfRule>
  </conditionalFormatting>
  <conditionalFormatting sqref="F34:F45">
    <cfRule type="expression" dxfId="222" priority="532">
      <formula>$I34="Not Performing"</formula>
    </cfRule>
    <cfRule type="expression" dxfId="221" priority="533">
      <formula>$I34="Partially Performing"</formula>
    </cfRule>
    <cfRule type="expression" dxfId="220" priority="534">
      <formula>$I34="Substantially Performing"</formula>
    </cfRule>
  </conditionalFormatting>
  <conditionalFormatting sqref="F61:F63">
    <cfRule type="expression" dxfId="219" priority="531">
      <formula>$I61="Substantially Performing"</formula>
    </cfRule>
    <cfRule type="expression" dxfId="218" priority="530">
      <formula>$I61="Partially Performing"</formula>
    </cfRule>
    <cfRule type="expression" dxfId="217" priority="529">
      <formula>$I61="Not Performing"</formula>
    </cfRule>
  </conditionalFormatting>
  <conditionalFormatting sqref="F84:F90">
    <cfRule type="expression" dxfId="216" priority="194">
      <formula>$F84&gt;0</formula>
    </cfRule>
  </conditionalFormatting>
  <conditionalFormatting sqref="F91">
    <cfRule type="expression" dxfId="215" priority="102">
      <formula>F$91&gt;0</formula>
    </cfRule>
  </conditionalFormatting>
  <conditionalFormatting sqref="F152:F162">
    <cfRule type="expression" dxfId="214" priority="193">
      <formula>$F152&gt;0</formula>
    </cfRule>
  </conditionalFormatting>
  <conditionalFormatting sqref="F190:I192">
    <cfRule type="expression" dxfId="213" priority="107">
      <formula>$E189="Partially Performing"</formula>
    </cfRule>
    <cfRule type="expression" dxfId="212" priority="106">
      <formula>$E189="Not Performing"</formula>
    </cfRule>
    <cfRule type="expression" dxfId="211" priority="108">
      <formula>$E189="Substantially Performing"</formula>
    </cfRule>
  </conditionalFormatting>
  <conditionalFormatting sqref="F194:I194">
    <cfRule type="expression" dxfId="210" priority="662">
      <formula>$E192="Not Performing"</formula>
    </cfRule>
    <cfRule type="expression" dxfId="209" priority="666">
      <formula>$E192="Substantially Performing"</formula>
    </cfRule>
    <cfRule type="expression" dxfId="208" priority="665">
      <formula>$E192="Partially Performing"</formula>
    </cfRule>
  </conditionalFormatting>
  <conditionalFormatting sqref="G9:G11">
    <cfRule type="expression" dxfId="207" priority="487">
      <formula>$G9="Not Applicable"</formula>
    </cfRule>
    <cfRule type="expression" dxfId="206" priority="486">
      <formula>$G9="Not Reviewed"</formula>
    </cfRule>
  </conditionalFormatting>
  <conditionalFormatting sqref="G27">
    <cfRule type="expression" dxfId="205" priority="94">
      <formula>G27="Adjusted Down"</formula>
    </cfRule>
    <cfRule type="expression" dxfId="204" priority="95">
      <formula>G27="Adjusted Up"</formula>
    </cfRule>
    <cfRule type="expression" dxfId="203" priority="96">
      <formula>G27="Correct as Calculated"</formula>
    </cfRule>
  </conditionalFormatting>
  <conditionalFormatting sqref="G28 I28">
    <cfRule type="expression" dxfId="202" priority="330">
      <formula>G28="Immature (1)"</formula>
    </cfRule>
    <cfRule type="expression" dxfId="201" priority="331">
      <formula>G28="Developing (2)"</formula>
    </cfRule>
    <cfRule type="expression" dxfId="200" priority="332">
      <formula>G28="Maturing (3)"</formula>
    </cfRule>
  </conditionalFormatting>
  <conditionalFormatting sqref="G34:G45">
    <cfRule type="expression" dxfId="199" priority="485">
      <formula>$G34="Not Applicable"</formula>
    </cfRule>
    <cfRule type="expression" dxfId="198" priority="484">
      <formula>$G34="Not Reviewed"</formula>
    </cfRule>
  </conditionalFormatting>
  <conditionalFormatting sqref="G53">
    <cfRule type="expression" dxfId="197" priority="49">
      <formula>G53="Adjusted Down"</formula>
    </cfRule>
    <cfRule type="expression" dxfId="196" priority="50">
      <formula>G53="Adjusted Up"</formula>
    </cfRule>
    <cfRule type="expression" dxfId="195" priority="51">
      <formula>G53="Correct as Calculated"</formula>
    </cfRule>
  </conditionalFormatting>
  <conditionalFormatting sqref="G54">
    <cfRule type="expression" dxfId="194" priority="15">
      <formula>G54="Maturing (3)"</formula>
    </cfRule>
    <cfRule type="expression" dxfId="193" priority="14">
      <formula>G54="Developing (2)"</formula>
    </cfRule>
    <cfRule type="expression" dxfId="192" priority="13">
      <formula>G54="Immature (1)"</formula>
    </cfRule>
  </conditionalFormatting>
  <conditionalFormatting sqref="G61:G63">
    <cfRule type="expression" dxfId="191" priority="483">
      <formula>$G61="Not Applicable"</formula>
    </cfRule>
    <cfRule type="expression" dxfId="190" priority="482">
      <formula>$G61="Not Reviewed"</formula>
    </cfRule>
  </conditionalFormatting>
  <conditionalFormatting sqref="G75">
    <cfRule type="expression" dxfId="189" priority="46">
      <formula>G75="Adjusted Down"</formula>
    </cfRule>
    <cfRule type="expression" dxfId="188" priority="48">
      <formula>G75="Correct as Calculated"</formula>
    </cfRule>
    <cfRule type="expression" dxfId="187" priority="47">
      <formula>G75="Adjusted Up"</formula>
    </cfRule>
  </conditionalFormatting>
  <conditionalFormatting sqref="G76">
    <cfRule type="expression" dxfId="186" priority="10">
      <formula>G76="Immature (1)"</formula>
    </cfRule>
    <cfRule type="expression" dxfId="185" priority="11">
      <formula>G76="Developing (2)"</formula>
    </cfRule>
    <cfRule type="expression" dxfId="184" priority="12">
      <formula>G76="Maturing (3)"</formula>
    </cfRule>
  </conditionalFormatting>
  <conditionalFormatting sqref="G84:G90">
    <cfRule type="expression" dxfId="183" priority="202">
      <formula>$G84&gt;0</formula>
    </cfRule>
  </conditionalFormatting>
  <conditionalFormatting sqref="G91">
    <cfRule type="expression" dxfId="182" priority="100">
      <formula>G$91&gt;0</formula>
    </cfRule>
  </conditionalFormatting>
  <conditionalFormatting sqref="G152:G162">
    <cfRule type="expression" dxfId="181" priority="192">
      <formula>$G152</formula>
    </cfRule>
  </conditionalFormatting>
  <conditionalFormatting sqref="H103:H106">
    <cfRule type="expression" dxfId="180" priority="180">
      <formula>$H103="Immature (1)"</formula>
    </cfRule>
    <cfRule type="expression" dxfId="179" priority="178">
      <formula>$H103="Maturing (3)"</formula>
    </cfRule>
    <cfRule type="expression" dxfId="178" priority="179">
      <formula>$H103="Developing (2)"</formula>
    </cfRule>
  </conditionalFormatting>
  <conditionalFormatting sqref="H117:H120">
    <cfRule type="expression" dxfId="177" priority="175">
      <formula>$H117="Maturing (3)"</formula>
    </cfRule>
    <cfRule type="expression" dxfId="176" priority="177">
      <formula>$H117="Immature (1)"</formula>
    </cfRule>
    <cfRule type="expression" dxfId="175" priority="176">
      <formula>$H117="Developing (2)"</formula>
    </cfRule>
  </conditionalFormatting>
  <conditionalFormatting sqref="H132:H137">
    <cfRule type="expression" dxfId="174" priority="174">
      <formula>$H132="Immature (1)"</formula>
    </cfRule>
    <cfRule type="expression" dxfId="173" priority="172">
      <formula>$H132="Maturing (3)"</formula>
    </cfRule>
    <cfRule type="expression" dxfId="172" priority="173">
      <formula>$H132="Developing (2)"</formula>
    </cfRule>
  </conditionalFormatting>
  <conditionalFormatting sqref="H162">
    <cfRule type="expression" dxfId="171" priority="247">
      <formula>$H162&gt;0</formula>
    </cfRule>
  </conditionalFormatting>
  <conditionalFormatting sqref="I27 I53">
    <cfRule type="expression" dxfId="170" priority="386">
      <formula>$G27="Maturing"</formula>
    </cfRule>
    <cfRule type="expression" dxfId="169" priority="385">
      <formula>$G27="Developing"</formula>
    </cfRule>
    <cfRule type="expression" dxfId="168" priority="384">
      <formula>$G27="Immature"</formula>
    </cfRule>
  </conditionalFormatting>
  <conditionalFormatting sqref="I54">
    <cfRule type="expression" dxfId="167" priority="326">
      <formula>$G54="Substantially Performing"</formula>
    </cfRule>
    <cfRule type="expression" dxfId="166" priority="325">
      <formula>$G54="Partially Performing"</formula>
    </cfRule>
    <cfRule type="expression" dxfId="165" priority="324">
      <formula>$G54="Not Performing"</formula>
    </cfRule>
  </conditionalFormatting>
  <conditionalFormatting sqref="I75">
    <cfRule type="expression" dxfId="164" priority="64">
      <formula>$G75="Immature"</formula>
    </cfRule>
    <cfRule type="expression" dxfId="163" priority="65">
      <formula>$G75="Developing"</formula>
    </cfRule>
    <cfRule type="expression" dxfId="162" priority="66">
      <formula>$G75="Maturing"</formula>
    </cfRule>
  </conditionalFormatting>
  <conditionalFormatting sqref="I76">
    <cfRule type="expression" dxfId="161" priority="290">
      <formula>$G76="Substantially Performing"</formula>
    </cfRule>
    <cfRule type="expression" dxfId="160" priority="289">
      <formula>$G76="Partially Performing"</formula>
    </cfRule>
    <cfRule type="expression" dxfId="159" priority="288">
      <formula>$G76="Not Performing"</formula>
    </cfRule>
  </conditionalFormatting>
  <conditionalFormatting sqref="I162">
    <cfRule type="expression" dxfId="158" priority="242">
      <formula>$I162&gt;0</formula>
    </cfRule>
  </conditionalFormatting>
  <conditionalFormatting sqref="I9:J11">
    <cfRule type="expression" dxfId="157" priority="516">
      <formula>$I9="Substantially Performing (3)"</formula>
    </cfRule>
    <cfRule type="expression" dxfId="156" priority="514">
      <formula>$I9="Not Performing (1)"</formula>
    </cfRule>
    <cfRule type="expression" dxfId="155" priority="515">
      <formula>$I9="Minimally Performing (2)"</formula>
    </cfRule>
  </conditionalFormatting>
  <conditionalFormatting sqref="I34:J45">
    <cfRule type="expression" dxfId="154" priority="144">
      <formula>$I34="Substantially Performing (3)"</formula>
    </cfRule>
    <cfRule type="expression" dxfId="153" priority="142">
      <formula>$I34="Not Performing (1)"</formula>
    </cfRule>
    <cfRule type="expression" dxfId="152" priority="143">
      <formula>$I34="Minimally Performing (2)"</formula>
    </cfRule>
  </conditionalFormatting>
  <conditionalFormatting sqref="I61:J63">
    <cfRule type="expression" dxfId="151" priority="139">
      <formula>$I61="Not Performing (1)"</formula>
    </cfRule>
    <cfRule type="expression" dxfId="150" priority="141">
      <formula>$I61="Substantially Performing (3)"</formula>
    </cfRule>
    <cfRule type="expression" dxfId="149" priority="140">
      <formula>$I61="Minimally Performing (2)"</formula>
    </cfRule>
  </conditionalFormatting>
  <conditionalFormatting sqref="K192:O192">
    <cfRule type="expression" dxfId="148" priority="671">
      <formula>#REF!="Does Not Comply"</formula>
    </cfRule>
  </conditionalFormatting>
  <conditionalFormatting sqref="L8">
    <cfRule type="expression" dxfId="147" priority="6">
      <formula>L8="not Reviewed"</formula>
    </cfRule>
  </conditionalFormatting>
  <conditionalFormatting sqref="L33">
    <cfRule type="expression" dxfId="146" priority="3">
      <formula>L33="not Reviewed"</formula>
    </cfRule>
  </conditionalFormatting>
  <conditionalFormatting sqref="L84:L90">
    <cfRule type="expression" dxfId="145" priority="200">
      <formula>$L84="Substantially Performing (3)"</formula>
    </cfRule>
    <cfRule type="expression" dxfId="144" priority="199">
      <formula>$L84="Minimally Performing (2)"</formula>
    </cfRule>
    <cfRule type="expression" dxfId="143" priority="198">
      <formula>$L84="Not Performing (1)"</formula>
    </cfRule>
  </conditionalFormatting>
  <conditionalFormatting sqref="L91">
    <cfRule type="expression" dxfId="142" priority="233">
      <formula>$M$91&gt;0</formula>
    </cfRule>
  </conditionalFormatting>
  <conditionalFormatting sqref="L92:N95">
    <cfRule type="expression" dxfId="141" priority="230">
      <formula>$M$92&gt;0</formula>
    </cfRule>
  </conditionalFormatting>
  <conditionalFormatting sqref="L199:P199">
    <cfRule type="expression" dxfId="140" priority="545">
      <formula>$O184159&gt;0</formula>
    </cfRule>
  </conditionalFormatting>
  <conditionalFormatting sqref="L200:P200">
    <cfRule type="expression" dxfId="139" priority="396">
      <formula>$O184161&gt;0</formula>
    </cfRule>
  </conditionalFormatting>
  <conditionalFormatting sqref="M103:O106">
    <cfRule type="expression" dxfId="138" priority="189">
      <formula>$M103="Not Reviewed"</formula>
    </cfRule>
  </conditionalFormatting>
  <conditionalFormatting sqref="M117:O120">
    <cfRule type="expression" dxfId="137" priority="188">
      <formula>$M117="Not Reviewed"</formula>
    </cfRule>
  </conditionalFormatting>
  <conditionalFormatting sqref="M132:O135">
    <cfRule type="expression" dxfId="136" priority="187">
      <formula>$M132="Not Reviewed"</formula>
    </cfRule>
  </conditionalFormatting>
  <conditionalFormatting sqref="N9:N15">
    <cfRule type="expression" dxfId="135" priority="526">
      <formula>$Q9="Not Performing"</formula>
    </cfRule>
    <cfRule type="expression" dxfId="134" priority="527">
      <formula>$Q9="Partially Performing"</formula>
    </cfRule>
    <cfRule type="expression" dxfId="133" priority="528">
      <formula>$Q9="Substantially Performing"</formula>
    </cfRule>
  </conditionalFormatting>
  <conditionalFormatting sqref="N34:N37">
    <cfRule type="expression" dxfId="132" priority="520">
      <formula>$Q34="Not Performing"</formula>
    </cfRule>
    <cfRule type="expression" dxfId="131" priority="521">
      <formula>$Q34="Partially Performing"</formula>
    </cfRule>
    <cfRule type="expression" dxfId="130" priority="522">
      <formula>$Q34="Substantially Performing"</formula>
    </cfRule>
  </conditionalFormatting>
  <conditionalFormatting sqref="O9:O15">
    <cfRule type="expression" dxfId="129" priority="480">
      <formula>$O9="Not Reviewed"</formula>
    </cfRule>
    <cfRule type="expression" dxfId="128" priority="481">
      <formula>$O9="Not Applicable"</formula>
    </cfRule>
  </conditionalFormatting>
  <conditionalFormatting sqref="O27">
    <cfRule type="expression" dxfId="127" priority="62">
      <formula>O27="Adjusted Up"</formula>
    </cfRule>
    <cfRule type="expression" dxfId="126" priority="61">
      <formula>O27="Adjusted Down"</formula>
    </cfRule>
    <cfRule type="expression" dxfId="125" priority="63">
      <formula>O27="Correct as Calculated"</formula>
    </cfRule>
  </conditionalFormatting>
  <conditionalFormatting sqref="O28">
    <cfRule type="expression" dxfId="124" priority="25">
      <formula>O28="Immature (1)"</formula>
    </cfRule>
    <cfRule type="expression" dxfId="123" priority="26">
      <formula>O28="Developing (2)"</formula>
    </cfRule>
    <cfRule type="expression" dxfId="122" priority="27">
      <formula>O28="Maturing (3)"</formula>
    </cfRule>
  </conditionalFormatting>
  <conditionalFormatting sqref="O34:O37">
    <cfRule type="expression" dxfId="121" priority="479">
      <formula>$O34="Not Applicable"</formula>
    </cfRule>
    <cfRule type="expression" dxfId="120" priority="478">
      <formula>$O34="Not Reviewed"</formula>
    </cfRule>
  </conditionalFormatting>
  <conditionalFormatting sqref="O53">
    <cfRule type="expression" dxfId="119" priority="52">
      <formula>O53="Adjusted Down"</formula>
    </cfRule>
    <cfRule type="expression" dxfId="118" priority="53">
      <formula>O53="Adjusted Up"</formula>
    </cfRule>
    <cfRule type="expression" dxfId="117" priority="54">
      <formula>O53="Correct as Calculated"</formula>
    </cfRule>
  </conditionalFormatting>
  <conditionalFormatting sqref="O54">
    <cfRule type="expression" dxfId="116" priority="16">
      <formula>O54="Immature (1)"</formula>
    </cfRule>
    <cfRule type="expression" dxfId="115" priority="17">
      <formula>O54="Developing (2)"</formula>
    </cfRule>
    <cfRule type="expression" dxfId="114" priority="18">
      <formula>O54="Maturing (3)"</formula>
    </cfRule>
  </conditionalFormatting>
  <conditionalFormatting sqref="O84:O90">
    <cfRule type="expression" dxfId="113" priority="196">
      <formula>$O84="Developing (2)"</formula>
    </cfRule>
    <cfRule type="expression" dxfId="112" priority="197">
      <formula>$O84="Maturing (3)"</formula>
    </cfRule>
    <cfRule type="expression" dxfId="111" priority="195">
      <formula>$O84="Immature (1)"</formula>
    </cfRule>
  </conditionalFormatting>
  <conditionalFormatting sqref="O91">
    <cfRule type="expression" dxfId="110" priority="232">
      <formula>$P$91&gt;0</formula>
    </cfRule>
  </conditionalFormatting>
  <conditionalFormatting sqref="O92:Q95">
    <cfRule type="expression" dxfId="109" priority="229">
      <formula>$P$92&gt;0</formula>
    </cfRule>
  </conditionalFormatting>
  <conditionalFormatting sqref="P103:P106">
    <cfRule type="expression" dxfId="108" priority="169">
      <formula>$P103="Maturing (3)"</formula>
    </cfRule>
    <cfRule type="expression" dxfId="107" priority="171">
      <formula>$P103="Immature (1)"</formula>
    </cfRule>
    <cfRule type="expression" dxfId="106" priority="170">
      <formula>$P103="Developing (2)"</formula>
    </cfRule>
  </conditionalFormatting>
  <conditionalFormatting sqref="P117:P120">
    <cfRule type="expression" dxfId="105" priority="168">
      <formula>$P117="Immature (1)"</formula>
    </cfRule>
    <cfRule type="expression" dxfId="104" priority="166">
      <formula>$P117="Maturing (3)"</formula>
    </cfRule>
    <cfRule type="expression" dxfId="103" priority="167">
      <formula>$P117="Developing (2)"</formula>
    </cfRule>
  </conditionalFormatting>
  <conditionalFormatting sqref="P132:P135">
    <cfRule type="expression" dxfId="102" priority="165">
      <formula>$P132="Immature (1)"</formula>
    </cfRule>
    <cfRule type="expression" dxfId="101" priority="164">
      <formula>$P132="Developing (2)"</formula>
    </cfRule>
    <cfRule type="expression" dxfId="100" priority="163">
      <formula>$P132="Maturing (3)"</formula>
    </cfRule>
  </conditionalFormatting>
  <conditionalFormatting sqref="Q27:R27">
    <cfRule type="expression" dxfId="99" priority="372">
      <formula>$O27="Immature"</formula>
    </cfRule>
    <cfRule type="expression" dxfId="98" priority="373">
      <formula>$O27="Developing"</formula>
    </cfRule>
    <cfRule type="expression" dxfId="97" priority="374">
      <formula>$O27="Maturing"</formula>
    </cfRule>
  </conditionalFormatting>
  <conditionalFormatting sqref="Q28:R28">
    <cfRule type="expression" dxfId="96" priority="312">
      <formula>$O28="Not Performing"</formula>
    </cfRule>
    <cfRule type="expression" dxfId="95" priority="314">
      <formula>$O28="Substantially Performing"</formula>
    </cfRule>
    <cfRule type="expression" dxfId="94" priority="313">
      <formula>$O28="Partially Performing"</formula>
    </cfRule>
  </conditionalFormatting>
  <conditionalFormatting sqref="Q53:R53">
    <cfRule type="expression" dxfId="93" priority="347">
      <formula>$O53="Maturing"</formula>
    </cfRule>
    <cfRule type="expression" dxfId="92" priority="346">
      <formula>$O53="Developing"</formula>
    </cfRule>
    <cfRule type="expression" dxfId="91" priority="345">
      <formula>$O53="Immature"</formula>
    </cfRule>
  </conditionalFormatting>
  <conditionalFormatting sqref="Q54:R54">
    <cfRule type="expression" dxfId="90" priority="307">
      <formula>$O54="Partially Performing"</formula>
    </cfRule>
    <cfRule type="expression" dxfId="89" priority="306">
      <formula>$O54="Not Performing"</formula>
    </cfRule>
    <cfRule type="expression" dxfId="88" priority="308">
      <formula>$O54="Substantially Performing"</formula>
    </cfRule>
  </conditionalFormatting>
  <conditionalFormatting sqref="Q9:S15">
    <cfRule type="expression" dxfId="87" priority="118">
      <formula>$Q9="Not Performing (1)"</formula>
    </cfRule>
    <cfRule type="expression" dxfId="86" priority="119">
      <formula>$Q9="Minimally Performing (2)"</formula>
    </cfRule>
    <cfRule type="expression" dxfId="85" priority="120">
      <formula>$Q9="Substantially Performing (3)"</formula>
    </cfRule>
  </conditionalFormatting>
  <conditionalFormatting sqref="Q34:S37">
    <cfRule type="expression" dxfId="84" priority="116">
      <formula>$Q34="Minimally Performing (2)"</formula>
    </cfRule>
    <cfRule type="expression" dxfId="83" priority="115">
      <formula>$Q34="Not Performing (1)"</formula>
    </cfRule>
    <cfRule type="expression" dxfId="82" priority="117">
      <formula>$Q34="Substantially Performing (3)"</formula>
    </cfRule>
  </conditionalFormatting>
  <conditionalFormatting sqref="R190:R195">
    <cfRule type="expression" dxfId="81" priority="653">
      <formula>$O184153&gt;0</formula>
    </cfRule>
  </conditionalFormatting>
  <conditionalFormatting sqref="R196:R197">
    <cfRule type="expression" dxfId="80" priority="668">
      <formula>$O184158&gt;0</formula>
    </cfRule>
  </conditionalFormatting>
  <conditionalFormatting sqref="S190:W197">
    <cfRule type="expression" dxfId="79" priority="654">
      <formula>$S190="Does Not Comply"</formula>
    </cfRule>
  </conditionalFormatting>
  <conditionalFormatting sqref="T91:W91">
    <cfRule type="expression" dxfId="78" priority="228">
      <formula>$V$91&gt;0</formula>
    </cfRule>
  </conditionalFormatting>
  <conditionalFormatting sqref="T92:W95">
    <cfRule type="expression" dxfId="77" priority="226">
      <formula>$V$91&gt;0</formula>
    </cfRule>
  </conditionalFormatting>
  <conditionalFormatting sqref="U8">
    <cfRule type="expression" dxfId="76" priority="5">
      <formula>U8="not Reviewed"</formula>
    </cfRule>
  </conditionalFormatting>
  <conditionalFormatting sqref="U33">
    <cfRule type="expression" dxfId="75" priority="4">
      <formula>U33="not Reviewed"</formula>
    </cfRule>
  </conditionalFormatting>
  <conditionalFormatting sqref="U103:W106">
    <cfRule type="expression" dxfId="74" priority="186">
      <formula>$U103="Not Reviewed"</formula>
    </cfRule>
  </conditionalFormatting>
  <conditionalFormatting sqref="U117:W121">
    <cfRule type="expression" dxfId="73" priority="185">
      <formula>$U117="Not Reviewed"</formula>
    </cfRule>
  </conditionalFormatting>
  <conditionalFormatting sqref="U84:Z90">
    <cfRule type="expression" dxfId="72" priority="631">
      <formula>#REF!="Maturing"</formula>
    </cfRule>
    <cfRule type="expression" dxfId="71" priority="629">
      <formula>#REF!="Immature"</formula>
    </cfRule>
    <cfRule type="expression" dxfId="70" priority="630">
      <formula>#REF!="Developing"</formula>
    </cfRule>
  </conditionalFormatting>
  <conditionalFormatting sqref="W9:W19">
    <cfRule type="expression" dxfId="69" priority="524">
      <formula>$Z9="Partially Performing"</formula>
    </cfRule>
    <cfRule type="expression" dxfId="68" priority="525">
      <formula>$Z9="Substantially Performing"</formula>
    </cfRule>
    <cfRule type="expression" dxfId="67" priority="523">
      <formula>$Z9="Not Performing"</formula>
    </cfRule>
  </conditionalFormatting>
  <conditionalFormatting sqref="W34:W45">
    <cfRule type="expression" dxfId="66" priority="519">
      <formula>$Z34="Substantially Performing"</formula>
    </cfRule>
    <cfRule type="expression" dxfId="65" priority="517">
      <formula>$Z34="Not Performing"</formula>
    </cfRule>
    <cfRule type="expression" dxfId="64" priority="518">
      <formula>$Z34="Partially Performing"</formula>
    </cfRule>
  </conditionalFormatting>
  <conditionalFormatting sqref="X9:X19">
    <cfRule type="expression" dxfId="63" priority="477">
      <formula>$X9="Not Applicable"</formula>
    </cfRule>
    <cfRule type="expression" dxfId="62" priority="476">
      <formula>$X9="Not Reviewed"</formula>
    </cfRule>
  </conditionalFormatting>
  <conditionalFormatting sqref="X27">
    <cfRule type="expression" dxfId="61" priority="58">
      <formula>X27="Adjusted Down"</formula>
    </cfRule>
    <cfRule type="expression" dxfId="60" priority="60">
      <formula>X27="Correct as Calculated"</formula>
    </cfRule>
    <cfRule type="expression" dxfId="59" priority="59">
      <formula>X27="Adjusted Up"</formula>
    </cfRule>
  </conditionalFormatting>
  <conditionalFormatting sqref="X28">
    <cfRule type="expression" dxfId="58" priority="22">
      <formula>X28="Immature (1)"</formula>
    </cfRule>
    <cfRule type="expression" dxfId="57" priority="23">
      <formula>X28="Developing (2)"</formula>
    </cfRule>
    <cfRule type="expression" dxfId="56" priority="24">
      <formula>X28="Maturing (3)"</formula>
    </cfRule>
  </conditionalFormatting>
  <conditionalFormatting sqref="X34:X45">
    <cfRule type="expression" dxfId="55" priority="474">
      <formula>$X34="Not Reviewed"</formula>
    </cfRule>
    <cfRule type="expression" dxfId="54" priority="475">
      <formula>$X34="Not Applicable"</formula>
    </cfRule>
  </conditionalFormatting>
  <conditionalFormatting sqref="X53">
    <cfRule type="expression" dxfId="53" priority="55">
      <formula>X53="Adjusted Down"</formula>
    </cfRule>
    <cfRule type="expression" dxfId="52" priority="57">
      <formula>X53="Correct as Calculated"</formula>
    </cfRule>
    <cfRule type="expression" dxfId="51" priority="56">
      <formula>X53="Adjusted Up"</formula>
    </cfRule>
  </conditionalFormatting>
  <conditionalFormatting sqref="X54">
    <cfRule type="expression" dxfId="50" priority="20">
      <formula>X54="Developing (2)"</formula>
    </cfRule>
    <cfRule type="expression" dxfId="49" priority="21">
      <formula>X54="Maturing (3)"</formula>
    </cfRule>
    <cfRule type="expression" dxfId="48" priority="19">
      <formula>X54="Immature (1)"</formula>
    </cfRule>
  </conditionalFormatting>
  <conditionalFormatting sqref="X103:X106">
    <cfRule type="expression" dxfId="47" priority="160">
      <formula>$X103="Maturing (3)"</formula>
    </cfRule>
    <cfRule type="expression" dxfId="46" priority="162">
      <formula>$X103="Immature (1)"</formula>
    </cfRule>
    <cfRule type="expression" dxfId="45" priority="161">
      <formula>$X103="Developing (2)"</formula>
    </cfRule>
  </conditionalFormatting>
  <conditionalFormatting sqref="X117:X121">
    <cfRule type="expression" dxfId="44" priority="157">
      <formula>$X117="Maturing (3)"</formula>
    </cfRule>
    <cfRule type="expression" dxfId="43" priority="159">
      <formula>$X117="Immature (1)"</formula>
    </cfRule>
    <cfRule type="expression" dxfId="42" priority="158">
      <formula>$X117="Developing (2)"</formula>
    </cfRule>
  </conditionalFormatting>
  <conditionalFormatting sqref="X84:Z90">
    <cfRule type="expression" dxfId="41" priority="278">
      <formula>$X84="Substantially Performing"</formula>
    </cfRule>
    <cfRule type="expression" dxfId="40" priority="276">
      <formula>$X84="Not Performing"</formula>
    </cfRule>
    <cfRule type="expression" dxfId="39" priority="277">
      <formula>$X84="Partially Performing"</formula>
    </cfRule>
  </conditionalFormatting>
  <conditionalFormatting sqref="X91:Z91">
    <cfRule type="expression" dxfId="38" priority="227">
      <formula>$Y$91&gt;0</formula>
    </cfRule>
  </conditionalFormatting>
  <conditionalFormatting sqref="X92:Z95">
    <cfRule type="expression" dxfId="37" priority="225">
      <formula>$Y$92&gt;0</formula>
    </cfRule>
  </conditionalFormatting>
  <conditionalFormatting sqref="Y197">
    <cfRule type="expression" dxfId="36" priority="670">
      <formula>$K196="Does Not Comply"</formula>
    </cfRule>
  </conditionalFormatting>
  <conditionalFormatting sqref="Y196:AA196">
    <cfRule type="expression" dxfId="35" priority="667">
      <formula>$K196="Does Not Comply"</formula>
    </cfRule>
  </conditionalFormatting>
  <conditionalFormatting sqref="Z10:AA19">
    <cfRule type="expression" dxfId="34" priority="505">
      <formula>$Z10="Not Performing"</formula>
    </cfRule>
    <cfRule type="expression" dxfId="33" priority="506">
      <formula>$Z10="Partially Performing"</formula>
    </cfRule>
    <cfRule type="expression" dxfId="32" priority="507">
      <formula>$Z10="Substantially Performing"</formula>
    </cfRule>
  </conditionalFormatting>
  <conditionalFormatting sqref="Z27:AA27">
    <cfRule type="expression" dxfId="31" priority="364">
      <formula>$X27="Developing"</formula>
    </cfRule>
    <cfRule type="expression" dxfId="30" priority="365">
      <formula>$X27="Maturing"</formula>
    </cfRule>
    <cfRule type="expression" dxfId="29" priority="363">
      <formula>$X27="Immature"</formula>
    </cfRule>
  </conditionalFormatting>
  <conditionalFormatting sqref="Z28:AA28">
    <cfRule type="expression" dxfId="28" priority="302">
      <formula>$X28="Substantially Performing"</formula>
    </cfRule>
    <cfRule type="expression" dxfId="27" priority="301">
      <formula>$X28="Partially Performing"</formula>
    </cfRule>
    <cfRule type="expression" dxfId="26" priority="300">
      <formula>$X28="Not Performing"</formula>
    </cfRule>
  </conditionalFormatting>
  <conditionalFormatting sqref="Z35:AA44">
    <cfRule type="expression" dxfId="25" priority="125">
      <formula>$Z35="Partially Performing"</formula>
    </cfRule>
    <cfRule type="expression" dxfId="24" priority="124">
      <formula>$Z35="Not Performing"</formula>
    </cfRule>
    <cfRule type="expression" dxfId="23" priority="126">
      <formula>$Z35="Substantially Performing"</formula>
    </cfRule>
  </conditionalFormatting>
  <conditionalFormatting sqref="Z53:AA53">
    <cfRule type="expression" dxfId="22" priority="337">
      <formula>$X53="Developing"</formula>
    </cfRule>
    <cfRule type="expression" dxfId="21" priority="336">
      <formula>$X53="Immature"</formula>
    </cfRule>
    <cfRule type="expression" dxfId="20" priority="338">
      <formula>$X53="Maturing"</formula>
    </cfRule>
  </conditionalFormatting>
  <conditionalFormatting sqref="Z54:AA54">
    <cfRule type="expression" dxfId="19" priority="296">
      <formula>$X54="Substantially Performing"</formula>
    </cfRule>
    <cfRule type="expression" dxfId="18" priority="295">
      <formula>$X54="Partially Performing"</formula>
    </cfRule>
    <cfRule type="expression" dxfId="17" priority="294">
      <formula>$X54="Not Performing"</formula>
    </cfRule>
  </conditionalFormatting>
  <conditionalFormatting sqref="Z9:AB19">
    <cfRule type="expression" dxfId="16" priority="114">
      <formula>$Z9="Substantially Performing (3)"</formula>
    </cfRule>
    <cfRule type="expression" dxfId="15" priority="113">
      <formula>$Z9="Minimally Performing (2)"</formula>
    </cfRule>
    <cfRule type="expression" dxfId="14" priority="112">
      <formula>$Z9="Not Performing (1)"</formula>
    </cfRule>
  </conditionalFormatting>
  <conditionalFormatting sqref="Z34:AB44">
    <cfRule type="expression" dxfId="13" priority="109">
      <formula>$Z34="Not Performing (1)"</formula>
    </cfRule>
    <cfRule type="expression" dxfId="12" priority="111">
      <formula>$Z34="Substantially Performing (3)"</formula>
    </cfRule>
    <cfRule type="expression" dxfId="11" priority="110">
      <formula>$Z34="Minimally Performing (2)"</formula>
    </cfRule>
  </conditionalFormatting>
  <conditionalFormatting sqref="Z45:AB45">
    <cfRule type="expression" dxfId="10" priority="496">
      <formula>$Z45="Not Performing"</formula>
    </cfRule>
    <cfRule type="expression" dxfId="9" priority="498">
      <formula>$Z45="Substantially Performing"</formula>
    </cfRule>
    <cfRule type="expression" dxfId="8" priority="497">
      <formula>$Z45="Partially Performing"</formula>
    </cfRule>
  </conditionalFormatting>
  <conditionalFormatting sqref="AC102:AC106 AC103:AE106">
    <cfRule type="expression" dxfId="7" priority="184">
      <formula>$AC102="Not Reviewed"</formula>
    </cfRule>
  </conditionalFormatting>
  <conditionalFormatting sqref="AC117:AE119">
    <cfRule type="expression" dxfId="6" priority="182">
      <formula>$AC117="Not Reviewed"</formula>
    </cfRule>
  </conditionalFormatting>
  <conditionalFormatting sqref="AF103:AF106">
    <cfRule type="expression" dxfId="5" priority="154">
      <formula>$AF103="Maturing (3)"</formula>
    </cfRule>
    <cfRule type="expression" dxfId="4" priority="155">
      <formula>$AF103="Developing (2)"</formula>
    </cfRule>
    <cfRule type="expression" dxfId="3" priority="156">
      <formula>$AF103="Immature (1)"</formula>
    </cfRule>
  </conditionalFormatting>
  <conditionalFormatting sqref="AF117:AF119">
    <cfRule type="expression" dxfId="2" priority="151">
      <formula>$AF117="Maturing (3)"</formula>
    </cfRule>
    <cfRule type="expression" dxfId="1" priority="152">
      <formula>$AF117="Developing (2)"</formula>
    </cfRule>
    <cfRule type="expression" dxfId="0" priority="153">
      <formula>$AF117="Immature (1)"</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95"/>
  <sheetViews>
    <sheetView showGridLines="0" showRowColHeaders="0" zoomScaleNormal="100" workbookViewId="0"/>
  </sheetViews>
  <sheetFormatPr defaultColWidth="9.15234375" defaultRowHeight="14.6" x14ac:dyDescent="0.4"/>
  <cols>
    <col min="1" max="1" width="18.69140625" customWidth="1"/>
    <col min="2" max="2" width="44" customWidth="1"/>
    <col min="4" max="4" width="42" customWidth="1"/>
    <col min="5" max="5" width="44.3828125" customWidth="1"/>
  </cols>
  <sheetData>
    <row r="1" spans="1:11" x14ac:dyDescent="0.4">
      <c r="D1" t="s">
        <v>238</v>
      </c>
    </row>
    <row r="2" spans="1:11" x14ac:dyDescent="0.4">
      <c r="B2" t="s">
        <v>244</v>
      </c>
    </row>
    <row r="3" spans="1:11" x14ac:dyDescent="0.4">
      <c r="B3" s="21" t="s">
        <v>237</v>
      </c>
      <c r="D3" t="s">
        <v>247</v>
      </c>
    </row>
    <row r="4" spans="1:11" x14ac:dyDescent="0.4">
      <c r="B4" s="22" t="s">
        <v>243</v>
      </c>
      <c r="D4" t="s">
        <v>245</v>
      </c>
    </row>
    <row r="5" spans="1:11" x14ac:dyDescent="0.4">
      <c r="B5" s="23" t="s">
        <v>251</v>
      </c>
      <c r="D5" t="s">
        <v>246</v>
      </c>
    </row>
    <row r="8" spans="1:11" hidden="1" x14ac:dyDescent="0.4">
      <c r="A8" s="263" t="s">
        <v>273</v>
      </c>
      <c r="B8" s="264" t="s">
        <v>272</v>
      </c>
      <c r="C8" s="265"/>
      <c r="D8" s="266"/>
      <c r="E8" s="125"/>
      <c r="F8" s="125"/>
      <c r="G8" s="125"/>
      <c r="H8" s="125"/>
      <c r="I8" s="125"/>
      <c r="J8" s="125"/>
      <c r="K8" s="125"/>
    </row>
    <row r="9" spans="1:11" hidden="1" x14ac:dyDescent="0.4">
      <c r="A9" s="267"/>
      <c r="B9" s="268" t="s">
        <v>269</v>
      </c>
      <c r="C9" s="269"/>
      <c r="D9" s="266"/>
      <c r="E9" s="125"/>
      <c r="F9" s="127" t="s">
        <v>380</v>
      </c>
      <c r="G9" s="126"/>
      <c r="H9" s="126"/>
      <c r="I9" s="126"/>
      <c r="J9" s="125"/>
      <c r="K9" s="125"/>
    </row>
    <row r="10" spans="1:11" hidden="1" x14ac:dyDescent="0.4">
      <c r="A10" s="267"/>
      <c r="B10" s="267" t="s">
        <v>270</v>
      </c>
      <c r="C10" s="269"/>
      <c r="D10" s="266"/>
      <c r="E10" s="125"/>
      <c r="F10" s="125"/>
      <c r="G10" s="125"/>
      <c r="H10" s="125"/>
      <c r="I10" s="125"/>
      <c r="J10" s="125"/>
      <c r="K10" s="125"/>
    </row>
    <row r="11" spans="1:11" hidden="1" x14ac:dyDescent="0.4">
      <c r="A11" s="267"/>
      <c r="B11" s="270" t="s">
        <v>271</v>
      </c>
      <c r="C11" s="269"/>
      <c r="D11" s="266"/>
      <c r="E11" s="125"/>
      <c r="F11" s="125"/>
      <c r="G11" s="125"/>
      <c r="H11" s="125"/>
      <c r="I11" s="125"/>
      <c r="J11" s="125"/>
      <c r="K11" s="125"/>
    </row>
    <row r="12" spans="1:11" hidden="1" x14ac:dyDescent="0.4">
      <c r="A12" s="267"/>
      <c r="B12" s="266"/>
      <c r="C12" s="271"/>
      <c r="D12" s="266"/>
      <c r="E12" s="125"/>
      <c r="F12" s="125"/>
      <c r="G12" s="125"/>
      <c r="H12" s="125"/>
      <c r="I12" s="125"/>
      <c r="J12" s="125"/>
      <c r="K12" s="125"/>
    </row>
    <row r="13" spans="1:11" hidden="1" x14ac:dyDescent="0.4">
      <c r="A13" s="267"/>
      <c r="B13" s="266" t="s">
        <v>278</v>
      </c>
      <c r="C13" s="271"/>
      <c r="D13" s="266"/>
      <c r="E13" s="125"/>
      <c r="F13" s="125"/>
      <c r="G13" s="125"/>
      <c r="H13" s="125"/>
      <c r="I13" s="125"/>
      <c r="J13" s="125"/>
      <c r="K13" s="125"/>
    </row>
    <row r="14" spans="1:11" hidden="1" x14ac:dyDescent="0.4">
      <c r="A14" s="267"/>
      <c r="B14" s="268" t="s">
        <v>269</v>
      </c>
      <c r="C14" s="272">
        <v>3</v>
      </c>
      <c r="D14" s="266"/>
      <c r="E14" s="125"/>
      <c r="F14" s="125"/>
      <c r="G14" s="125"/>
      <c r="H14" s="125"/>
      <c r="I14" s="125"/>
      <c r="J14" s="125"/>
      <c r="K14" s="125"/>
    </row>
    <row r="15" spans="1:11" hidden="1" x14ac:dyDescent="0.4">
      <c r="A15" s="267"/>
      <c r="B15" s="267" t="s">
        <v>270</v>
      </c>
      <c r="C15" s="269">
        <v>2</v>
      </c>
      <c r="D15" s="266"/>
      <c r="E15" s="125"/>
      <c r="F15" s="125"/>
      <c r="G15" s="125"/>
      <c r="H15" s="125"/>
      <c r="I15" s="125"/>
      <c r="J15" s="125"/>
      <c r="K15" s="125"/>
    </row>
    <row r="16" spans="1:11" hidden="1" x14ac:dyDescent="0.4">
      <c r="A16" s="270"/>
      <c r="B16" s="270" t="s">
        <v>271</v>
      </c>
      <c r="C16" s="273">
        <v>1</v>
      </c>
      <c r="D16" s="266"/>
      <c r="E16" s="125"/>
      <c r="F16" s="125"/>
      <c r="G16" s="125"/>
      <c r="H16" s="125"/>
      <c r="I16" s="125"/>
      <c r="J16" s="125"/>
      <c r="K16" s="125"/>
    </row>
    <row r="17" spans="1:11" hidden="1" x14ac:dyDescent="0.4">
      <c r="A17" s="266"/>
      <c r="B17" s="266"/>
      <c r="C17" s="266"/>
      <c r="D17" s="266"/>
      <c r="E17" s="125"/>
      <c r="F17" s="125"/>
      <c r="G17" s="125"/>
      <c r="H17" s="125"/>
      <c r="I17" s="125"/>
      <c r="J17" s="125"/>
      <c r="K17" s="125"/>
    </row>
    <row r="19" spans="1:11" x14ac:dyDescent="0.4">
      <c r="B19" t="s">
        <v>249</v>
      </c>
    </row>
    <row r="20" spans="1:11" x14ac:dyDescent="0.4">
      <c r="B20" s="21" t="s">
        <v>404</v>
      </c>
      <c r="D20" t="s">
        <v>247</v>
      </c>
    </row>
    <row r="21" spans="1:11" x14ac:dyDescent="0.4">
      <c r="B21" s="23" t="s">
        <v>243</v>
      </c>
      <c r="D21" t="s">
        <v>245</v>
      </c>
    </row>
    <row r="23" spans="1:11" x14ac:dyDescent="0.4">
      <c r="B23" t="s">
        <v>250</v>
      </c>
    </row>
    <row r="24" spans="1:11" x14ac:dyDescent="0.4">
      <c r="B24" s="21" t="s">
        <v>356</v>
      </c>
    </row>
    <row r="25" spans="1:11" x14ac:dyDescent="0.4">
      <c r="A25" s="34" t="s">
        <v>248</v>
      </c>
      <c r="B25" s="23" t="s">
        <v>366</v>
      </c>
    </row>
    <row r="28" spans="1:11" x14ac:dyDescent="0.4">
      <c r="A28" s="124" t="s">
        <v>268</v>
      </c>
      <c r="B28" s="35" t="s">
        <v>260</v>
      </c>
      <c r="C28" s="32"/>
    </row>
    <row r="29" spans="1:11" x14ac:dyDescent="0.4">
      <c r="A29" s="34"/>
      <c r="B29" s="21" t="s">
        <v>475</v>
      </c>
      <c r="C29" s="22"/>
      <c r="D29" s="229" t="s">
        <v>765</v>
      </c>
    </row>
    <row r="30" spans="1:11" x14ac:dyDescent="0.4">
      <c r="A30" s="34"/>
      <c r="B30" s="228" t="s">
        <v>476</v>
      </c>
      <c r="C30" s="22"/>
      <c r="D30" s="229" t="s">
        <v>766</v>
      </c>
    </row>
    <row r="31" spans="1:11" x14ac:dyDescent="0.4">
      <c r="A31" s="34" t="s">
        <v>248</v>
      </c>
      <c r="B31" s="22" t="s">
        <v>477</v>
      </c>
      <c r="C31" s="22"/>
      <c r="D31" s="229" t="s">
        <v>629</v>
      </c>
    </row>
    <row r="32" spans="1:11" x14ac:dyDescent="0.4">
      <c r="A32" s="34"/>
      <c r="B32" s="23" t="s">
        <v>478</v>
      </c>
      <c r="C32" s="22"/>
      <c r="D32" s="229" t="s">
        <v>628</v>
      </c>
    </row>
    <row r="33" spans="1:7" x14ac:dyDescent="0.4">
      <c r="A33" s="34"/>
      <c r="C33" s="33"/>
    </row>
    <row r="34" spans="1:7" x14ac:dyDescent="0.4">
      <c r="A34" s="34"/>
      <c r="B34" t="s">
        <v>261</v>
      </c>
      <c r="C34" s="33"/>
    </row>
    <row r="35" spans="1:7" x14ac:dyDescent="0.4">
      <c r="A35" s="34"/>
      <c r="B35" s="21" t="s">
        <v>475</v>
      </c>
      <c r="C35" s="32">
        <v>1</v>
      </c>
    </row>
    <row r="36" spans="1:7" x14ac:dyDescent="0.4">
      <c r="A36" s="34"/>
      <c r="B36" s="228" t="s">
        <v>476</v>
      </c>
      <c r="C36" s="33">
        <v>2</v>
      </c>
    </row>
    <row r="37" spans="1:7" x14ac:dyDescent="0.4">
      <c r="A37" s="34"/>
      <c r="B37" s="22" t="s">
        <v>477</v>
      </c>
      <c r="C37" s="33">
        <v>3</v>
      </c>
    </row>
    <row r="38" spans="1:7" x14ac:dyDescent="0.4">
      <c r="A38" s="36"/>
      <c r="B38" s="23" t="s">
        <v>478</v>
      </c>
      <c r="C38" s="46">
        <v>4</v>
      </c>
    </row>
    <row r="41" spans="1:7" x14ac:dyDescent="0.4">
      <c r="A41" s="352" t="s">
        <v>331</v>
      </c>
      <c r="B41" s="353" t="s">
        <v>330</v>
      </c>
      <c r="C41" s="60" t="s">
        <v>335</v>
      </c>
    </row>
    <row r="42" spans="1:7" s="30" customFormat="1" x14ac:dyDescent="0.4">
      <c r="A42" s="351"/>
      <c r="B42" s="21" t="s">
        <v>356</v>
      </c>
      <c r="C42" s="256"/>
      <c r="D42" s="121"/>
    </row>
    <row r="43" spans="1:7" s="30" customFormat="1" x14ac:dyDescent="0.4">
      <c r="A43" s="257" t="s">
        <v>248</v>
      </c>
      <c r="B43" s="23" t="s">
        <v>366</v>
      </c>
      <c r="C43" s="257"/>
      <c r="D43"/>
    </row>
    <row r="44" spans="1:7" s="30" customFormat="1" x14ac:dyDescent="0.4">
      <c r="D44"/>
    </row>
    <row r="45" spans="1:7" ht="15.9" hidden="1" x14ac:dyDescent="0.45">
      <c r="A45" s="274" t="s">
        <v>298</v>
      </c>
      <c r="B45" s="275" t="s">
        <v>241</v>
      </c>
      <c r="C45" s="276"/>
      <c r="D45" s="258"/>
      <c r="E45" s="231"/>
      <c r="F45" s="231"/>
    </row>
    <row r="46" spans="1:7" hidden="1" x14ac:dyDescent="0.4">
      <c r="A46" s="277"/>
      <c r="B46" s="283" t="s">
        <v>389</v>
      </c>
      <c r="C46" s="279"/>
      <c r="D46" s="259" t="s">
        <v>257</v>
      </c>
      <c r="E46" s="231"/>
      <c r="F46" s="231"/>
      <c r="G46" s="31" t="s">
        <v>267</v>
      </c>
    </row>
    <row r="47" spans="1:7" hidden="1" x14ac:dyDescent="0.4">
      <c r="A47" s="277"/>
      <c r="B47" s="284" t="s">
        <v>332</v>
      </c>
      <c r="C47" s="279"/>
      <c r="D47" s="259" t="s">
        <v>256</v>
      </c>
      <c r="E47" s="231"/>
      <c r="F47" s="231"/>
    </row>
    <row r="48" spans="1:7" hidden="1" x14ac:dyDescent="0.4">
      <c r="A48" s="277" t="s">
        <v>248</v>
      </c>
      <c r="B48" s="284" t="s">
        <v>333</v>
      </c>
      <c r="C48" s="279"/>
      <c r="D48" s="259" t="s">
        <v>394</v>
      </c>
      <c r="E48" s="231"/>
      <c r="F48" s="231"/>
    </row>
    <row r="49" spans="1:7" hidden="1" x14ac:dyDescent="0.4">
      <c r="A49" s="277"/>
      <c r="B49" s="286" t="s">
        <v>334</v>
      </c>
      <c r="C49" s="279"/>
      <c r="D49" s="259" t="s">
        <v>258</v>
      </c>
      <c r="E49" s="231"/>
      <c r="F49" s="231"/>
    </row>
    <row r="50" spans="1:7" hidden="1" x14ac:dyDescent="0.4">
      <c r="A50" s="277"/>
      <c r="B50" s="282"/>
      <c r="C50" s="279"/>
      <c r="D50" s="259"/>
      <c r="E50" s="231"/>
      <c r="F50" s="231"/>
    </row>
    <row r="51" spans="1:7" hidden="1" x14ac:dyDescent="0.4">
      <c r="A51" s="277"/>
      <c r="B51" s="282" t="s">
        <v>263</v>
      </c>
      <c r="C51" s="279"/>
      <c r="D51" s="259"/>
      <c r="E51" s="231"/>
      <c r="F51" s="231"/>
    </row>
    <row r="52" spans="1:7" ht="15.9" hidden="1" x14ac:dyDescent="0.4">
      <c r="A52" s="277"/>
      <c r="B52" s="283" t="s">
        <v>389</v>
      </c>
      <c r="C52" s="283">
        <v>0</v>
      </c>
      <c r="D52" s="260"/>
      <c r="E52" s="261"/>
      <c r="F52" s="262"/>
    </row>
    <row r="53" spans="1:7" hidden="1" x14ac:dyDescent="0.4">
      <c r="A53" s="277"/>
      <c r="B53" s="284" t="s">
        <v>332</v>
      </c>
      <c r="C53" s="284">
        <v>1</v>
      </c>
      <c r="D53" s="946"/>
      <c r="E53" s="947"/>
      <c r="F53" s="947"/>
    </row>
    <row r="54" spans="1:7" hidden="1" x14ac:dyDescent="0.4">
      <c r="A54" s="277"/>
      <c r="B54" s="284" t="s">
        <v>333</v>
      </c>
      <c r="C54" s="284">
        <v>2</v>
      </c>
      <c r="D54" s="946"/>
      <c r="E54" s="947"/>
      <c r="F54" s="947"/>
    </row>
    <row r="55" spans="1:7" hidden="1" x14ac:dyDescent="0.4">
      <c r="A55" s="285"/>
      <c r="B55" s="286" t="s">
        <v>334</v>
      </c>
      <c r="C55" s="286">
        <v>3</v>
      </c>
      <c r="D55" s="946"/>
      <c r="E55" s="947"/>
      <c r="F55" s="947"/>
    </row>
    <row r="56" spans="1:7" hidden="1" x14ac:dyDescent="0.4">
      <c r="A56" s="231"/>
      <c r="B56" s="231"/>
      <c r="C56" s="231"/>
      <c r="D56" s="231"/>
      <c r="E56" s="231"/>
      <c r="F56" s="231"/>
    </row>
    <row r="57" spans="1:7" ht="13.5" hidden="1" customHeight="1" x14ac:dyDescent="0.4">
      <c r="A57" s="274" t="s">
        <v>336</v>
      </c>
      <c r="B57" s="275" t="s">
        <v>242</v>
      </c>
      <c r="C57" s="276"/>
      <c r="D57" s="259"/>
      <c r="E57" s="231"/>
      <c r="F57" s="231"/>
    </row>
    <row r="58" spans="1:7" hidden="1" x14ac:dyDescent="0.4">
      <c r="A58" s="277"/>
      <c r="B58" s="278" t="s">
        <v>390</v>
      </c>
      <c r="C58" s="279"/>
      <c r="D58" s="260" t="s">
        <v>370</v>
      </c>
      <c r="E58" s="231"/>
      <c r="F58" s="231"/>
      <c r="G58" s="31" t="s">
        <v>259</v>
      </c>
    </row>
    <row r="59" spans="1:7" hidden="1" x14ac:dyDescent="0.4">
      <c r="A59" s="277"/>
      <c r="B59" s="280" t="s">
        <v>346</v>
      </c>
      <c r="C59" s="279"/>
      <c r="D59" s="260" t="s">
        <v>397</v>
      </c>
      <c r="E59" s="231"/>
      <c r="F59" s="231"/>
    </row>
    <row r="60" spans="1:7" hidden="1" x14ac:dyDescent="0.4">
      <c r="A60" s="277" t="s">
        <v>248</v>
      </c>
      <c r="B60" s="280" t="s">
        <v>347</v>
      </c>
      <c r="C60" s="279"/>
      <c r="D60" s="260" t="s">
        <v>398</v>
      </c>
      <c r="E60" s="231"/>
      <c r="F60" s="231"/>
    </row>
    <row r="61" spans="1:7" hidden="1" x14ac:dyDescent="0.4">
      <c r="A61" s="277"/>
      <c r="B61" s="281" t="s">
        <v>348</v>
      </c>
      <c r="C61" s="279"/>
      <c r="D61" s="260" t="s">
        <v>399</v>
      </c>
      <c r="E61" s="231"/>
      <c r="F61" s="231"/>
    </row>
    <row r="62" spans="1:7" hidden="1" x14ac:dyDescent="0.4">
      <c r="A62" s="277"/>
      <c r="B62" s="282"/>
      <c r="C62" s="279"/>
      <c r="D62" s="231"/>
      <c r="E62" s="231"/>
      <c r="F62" s="231"/>
    </row>
    <row r="63" spans="1:7" hidden="1" x14ac:dyDescent="0.4">
      <c r="A63" s="277"/>
      <c r="B63" s="282" t="s">
        <v>262</v>
      </c>
      <c r="C63" s="279"/>
      <c r="D63" s="231"/>
      <c r="E63" s="231"/>
      <c r="F63" s="231"/>
    </row>
    <row r="64" spans="1:7" hidden="1" x14ac:dyDescent="0.4">
      <c r="A64" s="277"/>
      <c r="B64" s="278" t="s">
        <v>390</v>
      </c>
      <c r="C64" s="283">
        <v>0</v>
      </c>
      <c r="D64" s="260"/>
      <c r="E64" s="231"/>
      <c r="F64" s="231"/>
    </row>
    <row r="65" spans="1:6" hidden="1" x14ac:dyDescent="0.4">
      <c r="A65" s="277"/>
      <c r="B65" s="280" t="s">
        <v>346</v>
      </c>
      <c r="C65" s="284">
        <v>1</v>
      </c>
      <c r="D65" s="260"/>
      <c r="E65" s="231"/>
      <c r="F65" s="231"/>
    </row>
    <row r="66" spans="1:6" hidden="1" x14ac:dyDescent="0.4">
      <c r="A66" s="277"/>
      <c r="B66" s="280" t="s">
        <v>347</v>
      </c>
      <c r="C66" s="284">
        <v>2</v>
      </c>
      <c r="D66" s="260"/>
      <c r="E66" s="231"/>
      <c r="F66" s="231"/>
    </row>
    <row r="67" spans="1:6" hidden="1" x14ac:dyDescent="0.4">
      <c r="A67" s="285"/>
      <c r="B67" s="281" t="s">
        <v>348</v>
      </c>
      <c r="C67" s="286">
        <v>3</v>
      </c>
      <c r="D67" s="260"/>
      <c r="E67" s="231"/>
      <c r="F67" s="231"/>
    </row>
    <row r="68" spans="1:6" x14ac:dyDescent="0.4">
      <c r="A68" s="34"/>
      <c r="C68" s="33"/>
    </row>
    <row r="69" spans="1:6" s="231" customFormat="1" x14ac:dyDescent="0.4">
      <c r="A69" s="342" t="s">
        <v>299</v>
      </c>
      <c r="B69" s="343" t="s">
        <v>265</v>
      </c>
      <c r="C69" s="343">
        <v>5</v>
      </c>
      <c r="D69" s="231" t="s">
        <v>301</v>
      </c>
    </row>
    <row r="70" spans="1:6" s="231" customFormat="1" x14ac:dyDescent="0.4">
      <c r="A70" s="344"/>
      <c r="B70" s="344" t="s">
        <v>266</v>
      </c>
      <c r="C70" s="344">
        <v>5</v>
      </c>
    </row>
    <row r="71" spans="1:6" s="231" customFormat="1" x14ac:dyDescent="0.4"/>
    <row r="72" spans="1:6" s="231" customFormat="1" hidden="1" x14ac:dyDescent="0.4">
      <c r="A72" s="287" t="s">
        <v>458</v>
      </c>
      <c r="B72" s="288" t="s">
        <v>344</v>
      </c>
      <c r="C72" s="289" t="s">
        <v>335</v>
      </c>
    </row>
    <row r="73" spans="1:6" s="231" customFormat="1" hidden="1" x14ac:dyDescent="0.4">
      <c r="A73" s="290"/>
      <c r="B73" s="291" t="s">
        <v>388</v>
      </c>
      <c r="C73" s="288">
        <v>1</v>
      </c>
      <c r="D73" s="282" t="s">
        <v>375</v>
      </c>
    </row>
    <row r="74" spans="1:6" s="231" customFormat="1" hidden="1" x14ac:dyDescent="0.4">
      <c r="A74" s="290"/>
      <c r="B74" s="292" t="s">
        <v>337</v>
      </c>
      <c r="C74" s="293">
        <v>2</v>
      </c>
      <c r="D74" s="282" t="s">
        <v>376</v>
      </c>
    </row>
    <row r="75" spans="1:6" s="231" customFormat="1" hidden="1" x14ac:dyDescent="0.4">
      <c r="A75" s="290" t="s">
        <v>248</v>
      </c>
      <c r="B75" s="292" t="s">
        <v>338</v>
      </c>
      <c r="C75" s="293">
        <v>3</v>
      </c>
      <c r="D75" s="282" t="s">
        <v>377</v>
      </c>
    </row>
    <row r="76" spans="1:6" s="231" customFormat="1" hidden="1" x14ac:dyDescent="0.4">
      <c r="A76" s="290"/>
      <c r="B76" s="292" t="s">
        <v>339</v>
      </c>
      <c r="C76" s="293">
        <v>4</v>
      </c>
      <c r="D76" s="282" t="s">
        <v>378</v>
      </c>
    </row>
    <row r="77" spans="1:6" s="231" customFormat="1" hidden="1" x14ac:dyDescent="0.4">
      <c r="A77" s="290"/>
      <c r="B77" s="294" t="s">
        <v>303</v>
      </c>
      <c r="C77" s="295">
        <v>5</v>
      </c>
      <c r="D77" s="282" t="s">
        <v>379</v>
      </c>
      <c r="F77" s="345"/>
    </row>
    <row r="78" spans="1:6" s="231" customFormat="1" hidden="1" x14ac:dyDescent="0.4">
      <c r="A78" s="290"/>
      <c r="B78" s="296"/>
      <c r="C78" s="293"/>
      <c r="D78" s="282"/>
      <c r="F78" s="345"/>
    </row>
    <row r="79" spans="1:6" s="231" customFormat="1" hidden="1" x14ac:dyDescent="0.4">
      <c r="A79" s="290"/>
      <c r="B79" s="293" t="s">
        <v>345</v>
      </c>
      <c r="C79" s="289" t="s">
        <v>335</v>
      </c>
      <c r="D79" s="282"/>
      <c r="F79" s="345"/>
    </row>
    <row r="80" spans="1:6" s="231" customFormat="1" hidden="1" x14ac:dyDescent="0.4">
      <c r="A80" s="290"/>
      <c r="B80" s="291" t="s">
        <v>371</v>
      </c>
      <c r="C80" s="288">
        <v>1</v>
      </c>
      <c r="D80" s="282" t="s">
        <v>340</v>
      </c>
      <c r="F80" s="345"/>
    </row>
    <row r="81" spans="1:6" s="231" customFormat="1" hidden="1" x14ac:dyDescent="0.4">
      <c r="A81" s="290"/>
      <c r="B81" s="292" t="s">
        <v>372</v>
      </c>
      <c r="C81" s="293">
        <v>2</v>
      </c>
      <c r="D81" s="282" t="s">
        <v>341</v>
      </c>
      <c r="F81" s="345"/>
    </row>
    <row r="82" spans="1:6" s="231" customFormat="1" hidden="1" x14ac:dyDescent="0.4">
      <c r="A82" s="290" t="s">
        <v>248</v>
      </c>
      <c r="B82" s="292" t="s">
        <v>373</v>
      </c>
      <c r="C82" s="293">
        <v>3</v>
      </c>
      <c r="D82" s="282" t="s">
        <v>342</v>
      </c>
      <c r="F82" s="345"/>
    </row>
    <row r="83" spans="1:6" s="231" customFormat="1" hidden="1" x14ac:dyDescent="0.4">
      <c r="A83" s="290"/>
      <c r="B83" s="292" t="s">
        <v>374</v>
      </c>
      <c r="C83" s="293">
        <v>4</v>
      </c>
      <c r="D83" s="282" t="s">
        <v>343</v>
      </c>
      <c r="F83" s="345"/>
    </row>
    <row r="84" spans="1:6" s="231" customFormat="1" hidden="1" x14ac:dyDescent="0.4">
      <c r="A84" s="290"/>
      <c r="B84" s="294" t="s">
        <v>387</v>
      </c>
      <c r="C84" s="295">
        <v>5</v>
      </c>
      <c r="D84" s="282" t="s">
        <v>393</v>
      </c>
      <c r="F84" s="345"/>
    </row>
    <row r="85" spans="1:6" s="231" customFormat="1" x14ac:dyDescent="0.4">
      <c r="A85" s="346"/>
      <c r="B85" s="347"/>
      <c r="C85" s="348"/>
      <c r="D85" s="349"/>
      <c r="E85" s="350"/>
    </row>
    <row r="86" spans="1:6" x14ac:dyDescent="0.4">
      <c r="D86" s="123"/>
      <c r="E86" s="2"/>
    </row>
    <row r="87" spans="1:6" x14ac:dyDescent="0.4">
      <c r="D87" s="121"/>
      <c r="E87" s="122"/>
    </row>
    <row r="88" spans="1:6" x14ac:dyDescent="0.4">
      <c r="A88" s="37" t="s">
        <v>653</v>
      </c>
      <c r="B88" s="297" t="s">
        <v>465</v>
      </c>
      <c r="C88" s="298" t="s">
        <v>335</v>
      </c>
      <c r="D88" s="226" t="s">
        <v>482</v>
      </c>
      <c r="E88" s="122"/>
    </row>
    <row r="89" spans="1:6" x14ac:dyDescent="0.4">
      <c r="A89" s="34"/>
      <c r="B89" s="299" t="s">
        <v>474</v>
      </c>
      <c r="C89" s="300">
        <v>1</v>
      </c>
      <c r="D89" s="310" t="s">
        <v>692</v>
      </c>
      <c r="E89" s="122"/>
    </row>
    <row r="90" spans="1:6" x14ac:dyDescent="0.4">
      <c r="A90" s="34"/>
      <c r="B90" s="301" t="s">
        <v>473</v>
      </c>
      <c r="C90" s="302">
        <v>2</v>
      </c>
      <c r="D90" s="233" t="s">
        <v>691</v>
      </c>
      <c r="E90" s="122"/>
    </row>
    <row r="91" spans="1:6" x14ac:dyDescent="0.4">
      <c r="A91" s="34" t="s">
        <v>248</v>
      </c>
      <c r="B91" s="301" t="s">
        <v>472</v>
      </c>
      <c r="C91" s="302">
        <v>3</v>
      </c>
      <c r="D91" s="311" t="s">
        <v>690</v>
      </c>
      <c r="E91" s="122"/>
    </row>
    <row r="92" spans="1:6" x14ac:dyDescent="0.4">
      <c r="A92" s="34"/>
      <c r="B92" s="301" t="s">
        <v>471</v>
      </c>
      <c r="C92" s="302">
        <v>4</v>
      </c>
      <c r="D92" s="312" t="s">
        <v>688</v>
      </c>
      <c r="E92" s="122"/>
    </row>
    <row r="93" spans="1:6" x14ac:dyDescent="0.4">
      <c r="A93" s="34"/>
      <c r="B93" s="303" t="s">
        <v>470</v>
      </c>
      <c r="C93" s="304">
        <v>5</v>
      </c>
      <c r="D93" s="312" t="s">
        <v>689</v>
      </c>
      <c r="E93" s="122"/>
    </row>
    <row r="94" spans="1:6" x14ac:dyDescent="0.4">
      <c r="A94" s="36"/>
      <c r="B94" s="47"/>
      <c r="C94" s="46"/>
      <c r="E94" s="122"/>
    </row>
    <row r="95" spans="1:6" x14ac:dyDescent="0.4">
      <c r="D95" s="305"/>
      <c r="E95" s="122"/>
    </row>
    <row r="96" spans="1:6" x14ac:dyDescent="0.4">
      <c r="A96" s="37" t="s">
        <v>652</v>
      </c>
      <c r="B96" s="297" t="s">
        <v>466</v>
      </c>
      <c r="C96" s="298" t="s">
        <v>335</v>
      </c>
      <c r="D96" s="232" t="s">
        <v>482</v>
      </c>
      <c r="E96" s="122"/>
    </row>
    <row r="97" spans="1:5" x14ac:dyDescent="0.4">
      <c r="A97" s="34"/>
      <c r="B97" s="306" t="s">
        <v>475</v>
      </c>
      <c r="C97" s="300">
        <v>1</v>
      </c>
      <c r="D97" s="233" t="s">
        <v>767</v>
      </c>
      <c r="E97" s="122"/>
    </row>
    <row r="98" spans="1:5" x14ac:dyDescent="0.4">
      <c r="A98" s="34"/>
      <c r="B98" s="228" t="s">
        <v>476</v>
      </c>
      <c r="C98" s="302">
        <v>2</v>
      </c>
      <c r="D98" s="233" t="s">
        <v>768</v>
      </c>
      <c r="E98" s="122"/>
    </row>
    <row r="99" spans="1:5" x14ac:dyDescent="0.4">
      <c r="A99" s="34" t="s">
        <v>248</v>
      </c>
      <c r="B99" s="228" t="s">
        <v>477</v>
      </c>
      <c r="C99" s="302">
        <v>3</v>
      </c>
      <c r="D99" s="233" t="s">
        <v>631</v>
      </c>
      <c r="E99" s="122"/>
    </row>
    <row r="100" spans="1:5" x14ac:dyDescent="0.4">
      <c r="A100" s="34"/>
      <c r="B100" s="228" t="s">
        <v>478</v>
      </c>
      <c r="C100" s="302">
        <v>4</v>
      </c>
      <c r="D100" s="233" t="s">
        <v>632</v>
      </c>
      <c r="E100" s="122"/>
    </row>
    <row r="101" spans="1:5" x14ac:dyDescent="0.4">
      <c r="A101" s="34"/>
      <c r="B101" s="307" t="s">
        <v>479</v>
      </c>
      <c r="C101" s="304">
        <v>5</v>
      </c>
      <c r="D101" s="233" t="s">
        <v>630</v>
      </c>
      <c r="E101" s="122"/>
    </row>
    <row r="102" spans="1:5" x14ac:dyDescent="0.4">
      <c r="A102" s="36"/>
      <c r="B102" s="47"/>
      <c r="C102" s="46"/>
      <c r="E102" s="122"/>
    </row>
    <row r="103" spans="1:5" x14ac:dyDescent="0.4">
      <c r="D103" s="305"/>
      <c r="E103" s="122"/>
    </row>
    <row r="104" spans="1:5" x14ac:dyDescent="0.4">
      <c r="A104" s="37" t="s">
        <v>480</v>
      </c>
      <c r="B104" s="308" t="s">
        <v>481</v>
      </c>
      <c r="C104" s="298" t="s">
        <v>335</v>
      </c>
      <c r="D104" s="305"/>
      <c r="E104" s="122"/>
    </row>
    <row r="105" spans="1:5" x14ac:dyDescent="0.4">
      <c r="A105" s="34"/>
      <c r="B105" s="299" t="s">
        <v>474</v>
      </c>
      <c r="C105" s="306">
        <v>1</v>
      </c>
      <c r="D105" s="310" t="s">
        <v>633</v>
      </c>
      <c r="E105" s="122"/>
    </row>
    <row r="106" spans="1:5" x14ac:dyDescent="0.4">
      <c r="A106" s="34"/>
      <c r="B106" s="301" t="s">
        <v>473</v>
      </c>
      <c r="C106" s="228">
        <v>2</v>
      </c>
      <c r="D106" s="233" t="s">
        <v>634</v>
      </c>
      <c r="E106" s="122"/>
    </row>
    <row r="107" spans="1:5" x14ac:dyDescent="0.4">
      <c r="A107" s="34" t="s">
        <v>248</v>
      </c>
      <c r="B107" s="301" t="s">
        <v>472</v>
      </c>
      <c r="C107" s="228">
        <v>3</v>
      </c>
      <c r="D107" s="311" t="s">
        <v>635</v>
      </c>
      <c r="E107" s="122"/>
    </row>
    <row r="108" spans="1:5" x14ac:dyDescent="0.4">
      <c r="A108" s="34" t="s">
        <v>248</v>
      </c>
      <c r="B108" s="301" t="s">
        <v>471</v>
      </c>
      <c r="C108" s="228">
        <v>4</v>
      </c>
      <c r="D108" s="312" t="s">
        <v>636</v>
      </c>
      <c r="E108" s="122"/>
    </row>
    <row r="109" spans="1:5" x14ac:dyDescent="0.4">
      <c r="A109" s="34"/>
      <c r="B109" s="303" t="s">
        <v>470</v>
      </c>
      <c r="C109" s="307">
        <v>5</v>
      </c>
      <c r="D109" s="312" t="s">
        <v>637</v>
      </c>
      <c r="E109" s="122"/>
    </row>
    <row r="110" spans="1:5" x14ac:dyDescent="0.4">
      <c r="A110" s="34"/>
      <c r="C110" s="32"/>
      <c r="D110" s="121"/>
      <c r="E110" s="122"/>
    </row>
    <row r="111" spans="1:5" x14ac:dyDescent="0.4">
      <c r="A111" s="34"/>
      <c r="C111" s="33"/>
      <c r="D111" s="121"/>
      <c r="E111" s="122"/>
    </row>
    <row r="112" spans="1:5" x14ac:dyDescent="0.4">
      <c r="A112" s="37" t="s">
        <v>480</v>
      </c>
      <c r="B112" s="308" t="s">
        <v>485</v>
      </c>
      <c r="C112" s="298" t="s">
        <v>335</v>
      </c>
      <c r="D112" s="121"/>
      <c r="E112" s="122"/>
    </row>
    <row r="113" spans="1:5" x14ac:dyDescent="0.4">
      <c r="A113" s="34"/>
      <c r="B113" s="299" t="s">
        <v>474</v>
      </c>
      <c r="C113" s="306">
        <v>1</v>
      </c>
      <c r="D113" s="121"/>
      <c r="E113" s="122"/>
    </row>
    <row r="114" spans="1:5" x14ac:dyDescent="0.4">
      <c r="A114" s="34"/>
      <c r="B114" s="301" t="s">
        <v>473</v>
      </c>
      <c r="C114" s="228">
        <v>2</v>
      </c>
      <c r="D114" s="121"/>
      <c r="E114" s="122"/>
    </row>
    <row r="115" spans="1:5" x14ac:dyDescent="0.4">
      <c r="A115" s="34"/>
      <c r="B115" s="301" t="s">
        <v>472</v>
      </c>
      <c r="C115" s="228">
        <v>3</v>
      </c>
      <c r="D115" s="121"/>
      <c r="E115" s="122"/>
    </row>
    <row r="116" spans="1:5" x14ac:dyDescent="0.4">
      <c r="A116" s="34"/>
      <c r="B116" s="301" t="s">
        <v>471</v>
      </c>
      <c r="C116" s="228">
        <v>4</v>
      </c>
      <c r="D116" s="121"/>
      <c r="E116" s="122"/>
    </row>
    <row r="117" spans="1:5" x14ac:dyDescent="0.4">
      <c r="A117" s="36"/>
      <c r="B117" s="303" t="s">
        <v>470</v>
      </c>
      <c r="C117" s="307">
        <v>5</v>
      </c>
      <c r="D117" s="121"/>
      <c r="E117" s="122"/>
    </row>
    <row r="118" spans="1:5" x14ac:dyDescent="0.4">
      <c r="A118" s="47"/>
      <c r="B118" s="47"/>
      <c r="C118" s="46"/>
      <c r="D118" s="121"/>
      <c r="E118" s="122"/>
    </row>
    <row r="119" spans="1:5" hidden="1" x14ac:dyDescent="0.4">
      <c r="A119" s="330"/>
      <c r="B119" s="330" t="s">
        <v>300</v>
      </c>
      <c r="C119" s="330">
        <v>1</v>
      </c>
      <c r="D119" s="331"/>
      <c r="E119" s="122"/>
    </row>
    <row r="120" spans="1:5" hidden="1" x14ac:dyDescent="0.4">
      <c r="A120" s="330"/>
      <c r="B120" s="330"/>
      <c r="C120" s="330"/>
      <c r="D120" s="331"/>
      <c r="E120" s="122"/>
    </row>
    <row r="121" spans="1:5" hidden="1" x14ac:dyDescent="0.4">
      <c r="A121" s="330"/>
      <c r="B121" s="332" t="s">
        <v>316</v>
      </c>
      <c r="C121" s="333"/>
      <c r="D121" s="331"/>
      <c r="E121" s="230" t="s">
        <v>464</v>
      </c>
    </row>
    <row r="122" spans="1:5" hidden="1" x14ac:dyDescent="0.4">
      <c r="A122" s="330"/>
      <c r="B122" s="334" t="s">
        <v>302</v>
      </c>
      <c r="C122" s="335" t="s">
        <v>320</v>
      </c>
      <c r="D122" s="336"/>
      <c r="E122" s="2"/>
    </row>
    <row r="123" spans="1:5" hidden="1" x14ac:dyDescent="0.4">
      <c r="A123" s="330"/>
      <c r="B123" s="337" t="s">
        <v>317</v>
      </c>
      <c r="C123" s="338" t="s">
        <v>319</v>
      </c>
      <c r="D123" s="336"/>
      <c r="E123" s="2"/>
    </row>
    <row r="124" spans="1:5" hidden="1" x14ac:dyDescent="0.4">
      <c r="A124" s="330"/>
      <c r="B124" s="339" t="s">
        <v>303</v>
      </c>
      <c r="C124" s="340" t="s">
        <v>318</v>
      </c>
      <c r="D124" s="336"/>
      <c r="E124" s="2"/>
    </row>
    <row r="125" spans="1:5" hidden="1" x14ac:dyDescent="0.4">
      <c r="A125" s="330"/>
      <c r="B125" s="330"/>
      <c r="C125" s="330"/>
      <c r="D125" s="336"/>
      <c r="E125" s="2"/>
    </row>
    <row r="126" spans="1:5" hidden="1" x14ac:dyDescent="0.4">
      <c r="A126" s="330" t="s">
        <v>407</v>
      </c>
      <c r="B126" s="330"/>
      <c r="C126" s="330"/>
      <c r="D126" s="336"/>
      <c r="E126" s="2"/>
    </row>
    <row r="127" spans="1:5" hidden="1" x14ac:dyDescent="0.4">
      <c r="A127" s="330"/>
      <c r="B127" s="332" t="s">
        <v>408</v>
      </c>
      <c r="C127" s="341">
        <v>0.5</v>
      </c>
      <c r="D127" s="336"/>
      <c r="E127" s="2"/>
    </row>
    <row r="129" spans="1:5" ht="58.3" hidden="1" x14ac:dyDescent="0.4">
      <c r="B129" s="432" t="s">
        <v>383</v>
      </c>
      <c r="C129" s="231"/>
      <c r="D129" s="349" t="s">
        <v>526</v>
      </c>
      <c r="E129" s="2"/>
    </row>
    <row r="130" spans="1:5" ht="72.900000000000006" hidden="1" x14ac:dyDescent="0.4">
      <c r="B130" s="432" t="s">
        <v>384</v>
      </c>
      <c r="C130" s="231"/>
      <c r="D130" s="349" t="s">
        <v>527</v>
      </c>
      <c r="E130" s="2"/>
    </row>
    <row r="131" spans="1:5" ht="72.900000000000006" hidden="1" x14ac:dyDescent="0.4">
      <c r="B131" s="432" t="s">
        <v>386</v>
      </c>
      <c r="C131" s="231"/>
      <c r="D131" s="349" t="s">
        <v>528</v>
      </c>
      <c r="E131" s="2"/>
    </row>
    <row r="132" spans="1:5" ht="131.15" hidden="1" x14ac:dyDescent="0.4">
      <c r="B132" s="432" t="s">
        <v>385</v>
      </c>
      <c r="C132" s="231"/>
      <c r="D132" s="349" t="s">
        <v>529</v>
      </c>
      <c r="E132" s="2"/>
    </row>
    <row r="133" spans="1:5" x14ac:dyDescent="0.4">
      <c r="B133" s="432"/>
      <c r="C133" s="231"/>
      <c r="D133" s="349"/>
      <c r="E133" s="2"/>
    </row>
    <row r="134" spans="1:5" x14ac:dyDescent="0.4">
      <c r="A134" s="463" t="s">
        <v>536</v>
      </c>
      <c r="B134" s="464" t="s">
        <v>541</v>
      </c>
      <c r="C134" s="465"/>
      <c r="D134" s="349"/>
      <c r="E134" s="2"/>
    </row>
    <row r="135" spans="1:5" x14ac:dyDescent="0.4">
      <c r="B135" s="467" t="s">
        <v>545</v>
      </c>
      <c r="C135" s="306"/>
      <c r="D135" s="349"/>
      <c r="E135" s="2"/>
    </row>
    <row r="136" spans="1:5" x14ac:dyDescent="0.4">
      <c r="B136" s="466" t="s">
        <v>590</v>
      </c>
      <c r="C136" s="228"/>
      <c r="D136" s="349"/>
      <c r="E136" s="2"/>
    </row>
    <row r="137" spans="1:5" x14ac:dyDescent="0.4">
      <c r="B137" s="468" t="s">
        <v>546</v>
      </c>
      <c r="C137" s="307"/>
      <c r="D137" s="349"/>
      <c r="E137" s="2"/>
    </row>
    <row r="138" spans="1:5" x14ac:dyDescent="0.4">
      <c r="B138" s="432"/>
      <c r="C138" s="231"/>
      <c r="D138" s="349"/>
      <c r="E138" s="2"/>
    </row>
    <row r="139" spans="1:5" x14ac:dyDescent="0.4">
      <c r="A139" s="463" t="s">
        <v>536</v>
      </c>
      <c r="B139" s="464" t="s">
        <v>537</v>
      </c>
      <c r="C139" s="465" t="s">
        <v>540</v>
      </c>
      <c r="D139" s="349"/>
      <c r="E139" s="2"/>
    </row>
    <row r="140" spans="1:5" ht="14.5" customHeight="1" x14ac:dyDescent="0.4">
      <c r="B140" s="467" t="s">
        <v>545</v>
      </c>
      <c r="C140" s="306">
        <v>-0.5</v>
      </c>
      <c r="D140" s="349"/>
      <c r="E140" s="2"/>
    </row>
    <row r="141" spans="1:5" x14ac:dyDescent="0.4">
      <c r="B141" s="466" t="s">
        <v>590</v>
      </c>
      <c r="C141" s="228">
        <v>0</v>
      </c>
      <c r="D141" s="349"/>
      <c r="E141" s="2"/>
    </row>
    <row r="142" spans="1:5" x14ac:dyDescent="0.4">
      <c r="B142" s="468" t="s">
        <v>546</v>
      </c>
      <c r="C142" s="307">
        <v>0.5</v>
      </c>
      <c r="D142" s="349"/>
      <c r="E142" s="2"/>
    </row>
    <row r="143" spans="1:5" x14ac:dyDescent="0.4">
      <c r="B143" s="432"/>
      <c r="C143" s="231"/>
      <c r="D143" s="349"/>
      <c r="E143" s="2"/>
    </row>
    <row r="144" spans="1:5" x14ac:dyDescent="0.4">
      <c r="B144" s="432"/>
      <c r="C144" s="231"/>
      <c r="D144" s="349"/>
      <c r="E144" s="2"/>
    </row>
    <row r="145" spans="1:5" x14ac:dyDescent="0.4">
      <c r="A145" s="463" t="s">
        <v>331</v>
      </c>
      <c r="B145" s="464" t="s">
        <v>654</v>
      </c>
      <c r="C145" s="613" t="s">
        <v>655</v>
      </c>
      <c r="D145" s="349"/>
      <c r="E145" s="2"/>
    </row>
    <row r="146" spans="1:5" x14ac:dyDescent="0.4">
      <c r="C146" s="609" t="s">
        <v>363</v>
      </c>
      <c r="D146" s="349"/>
      <c r="E146" s="2"/>
    </row>
    <row r="147" spans="1:5" x14ac:dyDescent="0.4">
      <c r="B147" s="432"/>
      <c r="C147" s="610" t="s">
        <v>14</v>
      </c>
      <c r="D147" s="349"/>
      <c r="E147" s="2"/>
    </row>
    <row r="148" spans="1:5" x14ac:dyDescent="0.4">
      <c r="B148" s="432"/>
      <c r="C148" s="610" t="s">
        <v>15</v>
      </c>
      <c r="D148" s="349"/>
      <c r="E148" s="2"/>
    </row>
    <row r="149" spans="1:5" x14ac:dyDescent="0.4">
      <c r="B149" s="432"/>
      <c r="C149" s="610" t="s">
        <v>16</v>
      </c>
      <c r="D149" s="349"/>
      <c r="E149" s="2"/>
    </row>
    <row r="150" spans="1:5" x14ac:dyDescent="0.4">
      <c r="B150" s="432"/>
      <c r="C150" s="610" t="s">
        <v>364</v>
      </c>
      <c r="D150" s="349"/>
      <c r="E150" s="2"/>
    </row>
    <row r="151" spans="1:5" x14ac:dyDescent="0.4">
      <c r="B151" s="432"/>
      <c r="C151" s="610" t="s">
        <v>596</v>
      </c>
      <c r="D151" s="349"/>
      <c r="E151" s="2"/>
    </row>
    <row r="152" spans="1:5" x14ac:dyDescent="0.4">
      <c r="B152" s="432"/>
      <c r="C152" s="610" t="s">
        <v>34</v>
      </c>
      <c r="D152" s="349"/>
      <c r="E152" s="2"/>
    </row>
    <row r="153" spans="1:5" x14ac:dyDescent="0.4">
      <c r="B153" s="432"/>
      <c r="C153" s="610" t="s">
        <v>35</v>
      </c>
      <c r="D153" s="349"/>
      <c r="E153" s="2"/>
    </row>
    <row r="154" spans="1:5" x14ac:dyDescent="0.4">
      <c r="B154" s="432"/>
      <c r="C154" s="610" t="s">
        <v>38</v>
      </c>
      <c r="D154" s="349"/>
      <c r="E154" s="2"/>
    </row>
    <row r="155" spans="1:5" x14ac:dyDescent="0.4">
      <c r="B155" s="432"/>
      <c r="C155" s="610" t="s">
        <v>36</v>
      </c>
      <c r="D155" s="349"/>
      <c r="E155" s="2"/>
    </row>
    <row r="156" spans="1:5" x14ac:dyDescent="0.4">
      <c r="B156" s="432"/>
      <c r="C156" s="610" t="s">
        <v>37</v>
      </c>
      <c r="D156" s="349"/>
      <c r="E156" s="2"/>
    </row>
    <row r="157" spans="1:5" x14ac:dyDescent="0.4">
      <c r="B157" s="432"/>
      <c r="C157" s="610" t="s">
        <v>39</v>
      </c>
      <c r="D157" s="349"/>
      <c r="E157" s="2"/>
    </row>
    <row r="158" spans="1:5" x14ac:dyDescent="0.4">
      <c r="B158" s="432"/>
      <c r="C158" s="610" t="s">
        <v>40</v>
      </c>
      <c r="D158" s="349"/>
      <c r="E158" s="2"/>
    </row>
    <row r="159" spans="1:5" x14ac:dyDescent="0.4">
      <c r="B159" s="432"/>
      <c r="C159" s="610" t="s">
        <v>592</v>
      </c>
      <c r="D159" s="349"/>
      <c r="E159" s="2"/>
    </row>
    <row r="160" spans="1:5" x14ac:dyDescent="0.4">
      <c r="B160" s="432"/>
      <c r="C160" s="611" t="s">
        <v>595</v>
      </c>
      <c r="D160" s="349"/>
      <c r="E160" s="2"/>
    </row>
    <row r="161" spans="2:5" x14ac:dyDescent="0.4">
      <c r="B161" s="432"/>
      <c r="C161" s="611" t="s">
        <v>104</v>
      </c>
      <c r="D161" s="349"/>
      <c r="E161" s="2"/>
    </row>
    <row r="162" spans="2:5" x14ac:dyDescent="0.4">
      <c r="B162" s="432"/>
      <c r="C162" s="611" t="s">
        <v>103</v>
      </c>
      <c r="D162" s="349"/>
      <c r="E162" s="2"/>
    </row>
    <row r="163" spans="2:5" x14ac:dyDescent="0.4">
      <c r="B163" s="432"/>
      <c r="C163" s="611" t="s">
        <v>105</v>
      </c>
      <c r="D163" s="349"/>
      <c r="E163" s="2"/>
    </row>
    <row r="164" spans="2:5" x14ac:dyDescent="0.4">
      <c r="B164" s="432"/>
      <c r="C164" s="611" t="s">
        <v>106</v>
      </c>
      <c r="D164" s="349"/>
      <c r="E164" s="2"/>
    </row>
    <row r="165" spans="2:5" x14ac:dyDescent="0.4">
      <c r="B165" s="432"/>
      <c r="C165" s="611" t="s">
        <v>107</v>
      </c>
      <c r="D165" s="349"/>
      <c r="E165" s="2"/>
    </row>
    <row r="166" spans="2:5" x14ac:dyDescent="0.4">
      <c r="B166" s="432"/>
      <c r="C166" s="611" t="s">
        <v>108</v>
      </c>
      <c r="D166" s="349"/>
      <c r="E166" s="2"/>
    </row>
    <row r="167" spans="2:5" x14ac:dyDescent="0.4">
      <c r="B167" s="432"/>
      <c r="C167" s="611" t="s">
        <v>109</v>
      </c>
      <c r="D167" s="349"/>
      <c r="E167" s="2"/>
    </row>
    <row r="168" spans="2:5" x14ac:dyDescent="0.4">
      <c r="B168" s="432"/>
      <c r="C168" s="611" t="s">
        <v>110</v>
      </c>
      <c r="D168" s="349"/>
      <c r="E168" s="2"/>
    </row>
    <row r="169" spans="2:5" x14ac:dyDescent="0.4">
      <c r="B169" s="432"/>
      <c r="C169" s="611" t="s">
        <v>111</v>
      </c>
      <c r="D169" s="349"/>
      <c r="E169" s="2"/>
    </row>
    <row r="170" spans="2:5" x14ac:dyDescent="0.4">
      <c r="B170" s="432"/>
      <c r="C170" s="611" t="s">
        <v>112</v>
      </c>
      <c r="D170" s="349"/>
      <c r="E170" s="2"/>
    </row>
    <row r="171" spans="2:5" x14ac:dyDescent="0.4">
      <c r="B171" s="432"/>
      <c r="C171" s="611" t="s">
        <v>113</v>
      </c>
      <c r="D171" s="349"/>
      <c r="E171" s="2"/>
    </row>
    <row r="172" spans="2:5" x14ac:dyDescent="0.4">
      <c r="B172" s="432"/>
      <c r="C172" s="611" t="s">
        <v>607</v>
      </c>
      <c r="D172" s="349"/>
      <c r="E172" s="2"/>
    </row>
    <row r="173" spans="2:5" x14ac:dyDescent="0.4">
      <c r="B173" s="432"/>
      <c r="C173" s="610" t="s">
        <v>594</v>
      </c>
      <c r="D173" s="349"/>
      <c r="E173" s="2"/>
    </row>
    <row r="174" spans="2:5" x14ac:dyDescent="0.4">
      <c r="B174" s="432"/>
      <c r="C174" s="610" t="s">
        <v>114</v>
      </c>
      <c r="D174" s="349"/>
      <c r="E174" s="2"/>
    </row>
    <row r="175" spans="2:5" x14ac:dyDescent="0.4">
      <c r="B175" s="432"/>
      <c r="C175" s="610" t="s">
        <v>115</v>
      </c>
      <c r="D175" s="349"/>
      <c r="E175" s="2"/>
    </row>
    <row r="176" spans="2:5" x14ac:dyDescent="0.4">
      <c r="B176" s="432"/>
      <c r="C176" s="610" t="s">
        <v>116</v>
      </c>
      <c r="D176" s="349"/>
      <c r="E176" s="2"/>
    </row>
    <row r="177" spans="2:5" x14ac:dyDescent="0.4">
      <c r="B177" s="432"/>
      <c r="C177" s="610" t="s">
        <v>117</v>
      </c>
      <c r="D177" s="349"/>
      <c r="E177" s="2"/>
    </row>
    <row r="178" spans="2:5" x14ac:dyDescent="0.4">
      <c r="B178" s="432"/>
      <c r="C178" s="610" t="s">
        <v>118</v>
      </c>
      <c r="D178" s="349"/>
      <c r="E178" s="2"/>
    </row>
    <row r="179" spans="2:5" x14ac:dyDescent="0.4">
      <c r="B179" s="432"/>
      <c r="C179" s="610" t="s">
        <v>119</v>
      </c>
      <c r="D179" s="349"/>
      <c r="E179" s="2"/>
    </row>
    <row r="180" spans="2:5" x14ac:dyDescent="0.4">
      <c r="B180" s="432"/>
      <c r="C180" s="610" t="s">
        <v>120</v>
      </c>
      <c r="D180" s="349"/>
      <c r="E180" s="2"/>
    </row>
    <row r="181" spans="2:5" x14ac:dyDescent="0.4">
      <c r="B181" s="432"/>
      <c r="C181" s="610" t="s">
        <v>121</v>
      </c>
      <c r="D181" s="349"/>
      <c r="E181" s="2"/>
    </row>
    <row r="182" spans="2:5" x14ac:dyDescent="0.4">
      <c r="B182" s="432"/>
      <c r="C182" s="610" t="s">
        <v>122</v>
      </c>
      <c r="D182" s="349"/>
      <c r="E182" s="2"/>
    </row>
    <row r="183" spans="2:5" x14ac:dyDescent="0.4">
      <c r="B183" s="432"/>
      <c r="C183" s="610" t="s">
        <v>123</v>
      </c>
      <c r="D183" s="349"/>
      <c r="E183" s="2"/>
    </row>
    <row r="184" spans="2:5" x14ac:dyDescent="0.4">
      <c r="B184" s="432"/>
      <c r="C184" s="610" t="s">
        <v>124</v>
      </c>
      <c r="D184" s="349"/>
      <c r="E184" s="2"/>
    </row>
    <row r="185" spans="2:5" x14ac:dyDescent="0.4">
      <c r="B185" s="432"/>
      <c r="C185" s="610" t="s">
        <v>125</v>
      </c>
      <c r="D185" s="349"/>
      <c r="E185" s="2"/>
    </row>
    <row r="186" spans="2:5" x14ac:dyDescent="0.4">
      <c r="B186" s="432"/>
      <c r="C186" s="610" t="s">
        <v>608</v>
      </c>
      <c r="D186" s="349"/>
      <c r="E186" s="2"/>
    </row>
    <row r="187" spans="2:5" x14ac:dyDescent="0.4">
      <c r="B187" s="432"/>
      <c r="C187" s="610" t="s">
        <v>598</v>
      </c>
      <c r="D187" s="349"/>
      <c r="E187" s="2"/>
    </row>
    <row r="188" spans="2:5" x14ac:dyDescent="0.4">
      <c r="B188" s="432"/>
      <c r="C188" s="610" t="s">
        <v>127</v>
      </c>
      <c r="D188" s="349"/>
      <c r="E188" s="2"/>
    </row>
    <row r="189" spans="2:5" x14ac:dyDescent="0.4">
      <c r="B189" s="432"/>
      <c r="C189" s="610" t="s">
        <v>126</v>
      </c>
      <c r="D189" s="349"/>
      <c r="E189" s="2"/>
    </row>
    <row r="190" spans="2:5" x14ac:dyDescent="0.4">
      <c r="B190" s="432"/>
      <c r="C190" s="610" t="s">
        <v>128</v>
      </c>
      <c r="D190" s="349"/>
      <c r="E190" s="2"/>
    </row>
    <row r="191" spans="2:5" x14ac:dyDescent="0.4">
      <c r="B191" s="432"/>
      <c r="C191" s="610" t="s">
        <v>129</v>
      </c>
      <c r="D191" s="349"/>
      <c r="E191" s="2"/>
    </row>
    <row r="192" spans="2:5" x14ac:dyDescent="0.4">
      <c r="B192" s="432"/>
      <c r="C192" s="610" t="s">
        <v>615</v>
      </c>
      <c r="D192" s="349"/>
      <c r="E192" s="2"/>
    </row>
    <row r="193" spans="2:5" x14ac:dyDescent="0.4">
      <c r="B193" s="432"/>
      <c r="C193" s="610" t="s">
        <v>600</v>
      </c>
      <c r="D193" s="349"/>
      <c r="E193" s="2"/>
    </row>
    <row r="194" spans="2:5" x14ac:dyDescent="0.4">
      <c r="B194" s="432"/>
      <c r="C194" s="610" t="s">
        <v>130</v>
      </c>
      <c r="D194" s="349"/>
      <c r="E194" s="2"/>
    </row>
    <row r="195" spans="2:5" x14ac:dyDescent="0.4">
      <c r="B195" s="432"/>
      <c r="C195" s="610" t="s">
        <v>131</v>
      </c>
      <c r="D195" s="349"/>
      <c r="E195" s="2"/>
    </row>
    <row r="196" spans="2:5" x14ac:dyDescent="0.4">
      <c r="B196" s="432"/>
      <c r="C196" s="610" t="s">
        <v>132</v>
      </c>
      <c r="D196" s="349"/>
      <c r="E196" s="2"/>
    </row>
    <row r="197" spans="2:5" x14ac:dyDescent="0.4">
      <c r="B197" s="432"/>
      <c r="C197" s="610" t="s">
        <v>133</v>
      </c>
      <c r="D197" s="349"/>
      <c r="E197" s="2"/>
    </row>
    <row r="198" spans="2:5" x14ac:dyDescent="0.4">
      <c r="B198" s="432"/>
      <c r="C198" s="610" t="s">
        <v>134</v>
      </c>
      <c r="D198" s="349"/>
      <c r="E198" s="2"/>
    </row>
    <row r="199" spans="2:5" x14ac:dyDescent="0.4">
      <c r="B199" s="432"/>
      <c r="C199" s="610" t="s">
        <v>135</v>
      </c>
      <c r="D199" s="349"/>
      <c r="E199" s="2"/>
    </row>
    <row r="200" spans="2:5" x14ac:dyDescent="0.4">
      <c r="B200" s="432"/>
      <c r="C200" s="610" t="s">
        <v>136</v>
      </c>
      <c r="D200" s="349"/>
      <c r="E200" s="2"/>
    </row>
    <row r="201" spans="2:5" x14ac:dyDescent="0.4">
      <c r="B201" s="432"/>
      <c r="C201" s="610" t="s">
        <v>137</v>
      </c>
      <c r="D201" s="349"/>
      <c r="E201" s="2"/>
    </row>
    <row r="202" spans="2:5" x14ac:dyDescent="0.4">
      <c r="B202" s="432"/>
      <c r="C202" s="610" t="s">
        <v>138</v>
      </c>
      <c r="D202" s="349"/>
      <c r="E202" s="2"/>
    </row>
    <row r="203" spans="2:5" x14ac:dyDescent="0.4">
      <c r="B203" s="432"/>
      <c r="C203" s="610" t="s">
        <v>139</v>
      </c>
      <c r="D203" s="349"/>
      <c r="E203" s="2"/>
    </row>
    <row r="204" spans="2:5" x14ac:dyDescent="0.4">
      <c r="B204" s="432"/>
      <c r="C204" s="610" t="s">
        <v>140</v>
      </c>
      <c r="D204" s="349"/>
      <c r="E204" s="2"/>
    </row>
    <row r="205" spans="2:5" x14ac:dyDescent="0.4">
      <c r="B205" s="432"/>
      <c r="C205" s="610" t="s">
        <v>611</v>
      </c>
      <c r="D205" s="349"/>
      <c r="E205" s="2"/>
    </row>
    <row r="206" spans="2:5" x14ac:dyDescent="0.4">
      <c r="B206" s="432"/>
      <c r="C206" s="610" t="s">
        <v>603</v>
      </c>
      <c r="D206" s="349"/>
      <c r="E206" s="2"/>
    </row>
    <row r="207" spans="2:5" x14ac:dyDescent="0.4">
      <c r="B207" s="432"/>
      <c r="C207" s="610" t="s">
        <v>141</v>
      </c>
      <c r="D207" s="349"/>
      <c r="E207" s="2"/>
    </row>
    <row r="208" spans="2:5" x14ac:dyDescent="0.4">
      <c r="B208" s="432"/>
      <c r="C208" s="610" t="s">
        <v>142</v>
      </c>
      <c r="D208" s="349"/>
      <c r="E208" s="2"/>
    </row>
    <row r="209" spans="2:5" x14ac:dyDescent="0.4">
      <c r="B209" s="432"/>
      <c r="C209" s="610" t="s">
        <v>143</v>
      </c>
      <c r="D209" s="349"/>
      <c r="E209" s="2"/>
    </row>
    <row r="210" spans="2:5" x14ac:dyDescent="0.4">
      <c r="B210" s="432"/>
      <c r="C210" s="610" t="s">
        <v>613</v>
      </c>
      <c r="D210" s="349"/>
      <c r="E210" s="2"/>
    </row>
    <row r="211" spans="2:5" x14ac:dyDescent="0.4">
      <c r="B211" s="432"/>
      <c r="C211" s="610" t="s">
        <v>17</v>
      </c>
      <c r="D211" s="349"/>
      <c r="E211" s="2"/>
    </row>
    <row r="212" spans="2:5" x14ac:dyDescent="0.4">
      <c r="B212" s="432"/>
      <c r="C212" s="610" t="s">
        <v>18</v>
      </c>
      <c r="D212" s="349"/>
      <c r="E212" s="2"/>
    </row>
    <row r="213" spans="2:5" x14ac:dyDescent="0.4">
      <c r="B213" s="432"/>
      <c r="C213" s="610" t="s">
        <v>144</v>
      </c>
      <c r="D213" s="349"/>
      <c r="E213" s="2"/>
    </row>
    <row r="214" spans="2:5" x14ac:dyDescent="0.4">
      <c r="B214" s="432"/>
      <c r="C214" s="610" t="s">
        <v>145</v>
      </c>
      <c r="D214" s="349"/>
      <c r="E214" s="2"/>
    </row>
    <row r="215" spans="2:5" x14ac:dyDescent="0.4">
      <c r="B215" s="432"/>
      <c r="C215" s="610" t="s">
        <v>146</v>
      </c>
      <c r="D215" s="349"/>
      <c r="E215" s="2"/>
    </row>
    <row r="216" spans="2:5" x14ac:dyDescent="0.4">
      <c r="B216" s="432"/>
      <c r="C216" s="610" t="s">
        <v>147</v>
      </c>
      <c r="D216" s="349"/>
      <c r="E216" s="2"/>
    </row>
    <row r="217" spans="2:5" x14ac:dyDescent="0.4">
      <c r="B217" s="432"/>
      <c r="C217" s="610" t="s">
        <v>148</v>
      </c>
      <c r="D217" s="349"/>
      <c r="E217" s="2"/>
    </row>
    <row r="218" spans="2:5" x14ac:dyDescent="0.4">
      <c r="B218" s="432"/>
      <c r="C218" s="610" t="s">
        <v>149</v>
      </c>
      <c r="D218" s="349"/>
      <c r="E218" s="2"/>
    </row>
    <row r="219" spans="2:5" x14ac:dyDescent="0.4">
      <c r="B219" s="432"/>
      <c r="C219" s="610" t="s">
        <v>150</v>
      </c>
      <c r="D219" s="349"/>
      <c r="E219" s="2"/>
    </row>
    <row r="220" spans="2:5" x14ac:dyDescent="0.4">
      <c r="B220" s="432"/>
      <c r="C220" s="610" t="s">
        <v>151</v>
      </c>
      <c r="D220" s="349"/>
      <c r="E220" s="2"/>
    </row>
    <row r="221" spans="2:5" x14ac:dyDescent="0.4">
      <c r="B221" s="432"/>
      <c r="C221" s="610" t="s">
        <v>152</v>
      </c>
      <c r="D221" s="349"/>
      <c r="E221" s="2"/>
    </row>
    <row r="222" spans="2:5" x14ac:dyDescent="0.4">
      <c r="B222" s="432"/>
      <c r="C222" s="610" t="s">
        <v>153</v>
      </c>
      <c r="D222" s="349"/>
      <c r="E222" s="2"/>
    </row>
    <row r="223" spans="2:5" x14ac:dyDescent="0.4">
      <c r="B223" s="432"/>
      <c r="C223" s="610" t="s">
        <v>154</v>
      </c>
      <c r="D223" s="349"/>
      <c r="E223" s="2"/>
    </row>
    <row r="224" spans="2:5" x14ac:dyDescent="0.4">
      <c r="B224" s="432"/>
      <c r="C224" s="610" t="s">
        <v>155</v>
      </c>
      <c r="D224" s="349"/>
      <c r="E224" s="2"/>
    </row>
    <row r="225" spans="2:5" x14ac:dyDescent="0.4">
      <c r="B225" s="432"/>
      <c r="C225" s="610" t="s">
        <v>156</v>
      </c>
      <c r="D225" s="349"/>
      <c r="E225" s="2"/>
    </row>
    <row r="226" spans="2:5" x14ac:dyDescent="0.4">
      <c r="B226" s="432"/>
      <c r="C226" s="610" t="s">
        <v>157</v>
      </c>
      <c r="D226" s="349"/>
      <c r="E226" s="2"/>
    </row>
    <row r="227" spans="2:5" x14ac:dyDescent="0.4">
      <c r="B227" s="432"/>
      <c r="C227" s="610" t="s">
        <v>158</v>
      </c>
      <c r="D227" s="349"/>
      <c r="E227" s="2"/>
    </row>
    <row r="228" spans="2:5" x14ac:dyDescent="0.4">
      <c r="B228" s="432"/>
      <c r="C228" s="610" t="s">
        <v>159</v>
      </c>
      <c r="D228" s="349"/>
      <c r="E228" s="2"/>
    </row>
    <row r="229" spans="2:5" x14ac:dyDescent="0.4">
      <c r="B229" s="432"/>
      <c r="C229" s="610" t="s">
        <v>160</v>
      </c>
      <c r="D229" s="349"/>
      <c r="E229" s="2"/>
    </row>
    <row r="230" spans="2:5" x14ac:dyDescent="0.4">
      <c r="B230" s="432"/>
      <c r="C230" s="610" t="s">
        <v>161</v>
      </c>
      <c r="D230" s="349"/>
      <c r="E230" s="2"/>
    </row>
    <row r="231" spans="2:5" x14ac:dyDescent="0.4">
      <c r="B231" s="432"/>
      <c r="C231" s="610" t="s">
        <v>162</v>
      </c>
      <c r="D231" s="349"/>
      <c r="E231" s="2"/>
    </row>
    <row r="232" spans="2:5" x14ac:dyDescent="0.4">
      <c r="B232" s="432"/>
      <c r="C232" s="610" t="s">
        <v>163</v>
      </c>
      <c r="D232" s="349"/>
      <c r="E232" s="2"/>
    </row>
    <row r="233" spans="2:5" x14ac:dyDescent="0.4">
      <c r="B233" s="432"/>
      <c r="C233" s="610" t="s">
        <v>164</v>
      </c>
      <c r="D233" s="349"/>
      <c r="E233" s="2"/>
    </row>
    <row r="234" spans="2:5" x14ac:dyDescent="0.4">
      <c r="B234" s="432"/>
      <c r="C234" s="610" t="s">
        <v>165</v>
      </c>
      <c r="D234" s="349"/>
      <c r="E234" s="2"/>
    </row>
    <row r="235" spans="2:5" x14ac:dyDescent="0.4">
      <c r="B235" s="432"/>
      <c r="C235" s="610" t="s">
        <v>166</v>
      </c>
      <c r="D235" s="349"/>
      <c r="E235" s="2"/>
    </row>
    <row r="236" spans="2:5" x14ac:dyDescent="0.4">
      <c r="B236" s="432"/>
      <c r="C236" s="610" t="s">
        <v>168</v>
      </c>
      <c r="D236" s="349"/>
      <c r="E236" s="2"/>
    </row>
    <row r="237" spans="2:5" x14ac:dyDescent="0.4">
      <c r="B237" s="432"/>
      <c r="C237" s="610" t="s">
        <v>167</v>
      </c>
      <c r="D237" s="349"/>
      <c r="E237" s="2"/>
    </row>
    <row r="238" spans="2:5" x14ac:dyDescent="0.4">
      <c r="B238" s="432"/>
      <c r="C238" s="610" t="s">
        <v>169</v>
      </c>
      <c r="D238" s="349"/>
      <c r="E238" s="2"/>
    </row>
    <row r="239" spans="2:5" x14ac:dyDescent="0.4">
      <c r="B239" s="432"/>
      <c r="C239" s="610" t="s">
        <v>170</v>
      </c>
      <c r="D239" s="349"/>
      <c r="E239" s="2"/>
    </row>
    <row r="240" spans="2:5" x14ac:dyDescent="0.4">
      <c r="B240" s="432"/>
      <c r="C240" s="610" t="s">
        <v>171</v>
      </c>
      <c r="D240" s="349"/>
      <c r="E240" s="2"/>
    </row>
    <row r="241" spans="2:5" x14ac:dyDescent="0.4">
      <c r="B241" s="432"/>
      <c r="C241" s="610" t="s">
        <v>172</v>
      </c>
      <c r="D241" s="349"/>
      <c r="E241" s="2"/>
    </row>
    <row r="242" spans="2:5" x14ac:dyDescent="0.4">
      <c r="B242" s="432"/>
      <c r="C242" s="610" t="s">
        <v>409</v>
      </c>
      <c r="D242" s="349"/>
      <c r="E242" s="2"/>
    </row>
    <row r="243" spans="2:5" x14ac:dyDescent="0.4">
      <c r="B243" s="432"/>
      <c r="C243" s="610" t="s">
        <v>173</v>
      </c>
      <c r="D243" s="349"/>
      <c r="E243" s="2"/>
    </row>
    <row r="244" spans="2:5" x14ac:dyDescent="0.4">
      <c r="B244" s="432"/>
      <c r="C244" s="610" t="s">
        <v>174</v>
      </c>
      <c r="D244" s="349"/>
      <c r="E244" s="2"/>
    </row>
    <row r="245" spans="2:5" x14ac:dyDescent="0.4">
      <c r="B245" s="432"/>
      <c r="C245" s="610" t="s">
        <v>175</v>
      </c>
      <c r="D245" s="349"/>
      <c r="E245" s="2"/>
    </row>
    <row r="246" spans="2:5" x14ac:dyDescent="0.4">
      <c r="B246" s="432"/>
      <c r="C246" s="610" t="s">
        <v>176</v>
      </c>
      <c r="D246" s="349"/>
      <c r="E246" s="2"/>
    </row>
    <row r="247" spans="2:5" x14ac:dyDescent="0.4">
      <c r="B247" s="432"/>
      <c r="C247" s="610" t="s">
        <v>177</v>
      </c>
      <c r="D247" s="349"/>
      <c r="E247" s="2"/>
    </row>
    <row r="248" spans="2:5" x14ac:dyDescent="0.4">
      <c r="B248" s="432"/>
      <c r="C248" s="610" t="s">
        <v>178</v>
      </c>
      <c r="D248" s="349"/>
      <c r="E248" s="2"/>
    </row>
    <row r="249" spans="2:5" x14ac:dyDescent="0.4">
      <c r="B249" s="432"/>
      <c r="C249" s="610" t="s">
        <v>179</v>
      </c>
      <c r="D249" s="349"/>
      <c r="E249" s="2"/>
    </row>
    <row r="250" spans="2:5" x14ac:dyDescent="0.4">
      <c r="B250" s="432"/>
      <c r="C250" s="610" t="s">
        <v>180</v>
      </c>
      <c r="D250" s="349"/>
      <c r="E250" s="2"/>
    </row>
    <row r="251" spans="2:5" x14ac:dyDescent="0.4">
      <c r="B251" s="432"/>
      <c r="C251" s="610" t="s">
        <v>181</v>
      </c>
      <c r="D251" s="349"/>
      <c r="E251" s="2"/>
    </row>
    <row r="252" spans="2:5" x14ac:dyDescent="0.4">
      <c r="B252" s="432"/>
      <c r="C252" s="612" t="s">
        <v>182</v>
      </c>
      <c r="D252" s="349"/>
      <c r="E252" s="2"/>
    </row>
    <row r="253" spans="2:5" x14ac:dyDescent="0.4">
      <c r="B253" s="432"/>
      <c r="C253" s="231"/>
      <c r="D253" s="349"/>
      <c r="E253" s="2"/>
    </row>
    <row r="254" spans="2:5" x14ac:dyDescent="0.4">
      <c r="B254" s="753" t="s">
        <v>720</v>
      </c>
      <c r="C254" s="32"/>
      <c r="D254" s="1"/>
      <c r="E254" s="2"/>
    </row>
    <row r="255" spans="2:5" x14ac:dyDescent="0.4">
      <c r="B255" s="34"/>
      <c r="C255" s="754" t="s">
        <v>721</v>
      </c>
      <c r="D255" s="1"/>
      <c r="E255" s="2"/>
    </row>
    <row r="256" spans="2:5" x14ac:dyDescent="0.4">
      <c r="B256" s="755"/>
      <c r="C256" s="756" t="s">
        <v>722</v>
      </c>
      <c r="D256" s="1"/>
      <c r="E256" s="2"/>
    </row>
    <row r="257" spans="1:5" x14ac:dyDescent="0.4">
      <c r="B257" s="123"/>
      <c r="D257" s="1"/>
      <c r="E257" s="2"/>
    </row>
    <row r="258" spans="1:5" x14ac:dyDescent="0.4">
      <c r="B258" s="753" t="s">
        <v>729</v>
      </c>
      <c r="C258" s="32"/>
      <c r="D258" s="1"/>
      <c r="E258" s="2"/>
    </row>
    <row r="259" spans="1:5" x14ac:dyDescent="0.4">
      <c r="B259" s="757"/>
      <c r="C259" s="302" t="s">
        <v>724</v>
      </c>
      <c r="E259" s="2"/>
    </row>
    <row r="260" spans="1:5" x14ac:dyDescent="0.4">
      <c r="B260" s="757"/>
      <c r="C260" s="302" t="s">
        <v>725</v>
      </c>
      <c r="E260" s="2"/>
    </row>
    <row r="261" spans="1:5" x14ac:dyDescent="0.4">
      <c r="B261" s="757"/>
      <c r="C261" s="302" t="s">
        <v>726</v>
      </c>
      <c r="E261" s="2"/>
    </row>
    <row r="262" spans="1:5" x14ac:dyDescent="0.4">
      <c r="B262" s="757"/>
      <c r="C262" s="302" t="s">
        <v>727</v>
      </c>
      <c r="E262" s="2"/>
    </row>
    <row r="263" spans="1:5" x14ac:dyDescent="0.4">
      <c r="B263" s="755"/>
      <c r="C263" s="304" t="s">
        <v>728</v>
      </c>
      <c r="E263" s="2"/>
    </row>
    <row r="264" spans="1:5" x14ac:dyDescent="0.4">
      <c r="B264" s="123"/>
      <c r="D264" s="1"/>
      <c r="E264" s="2"/>
    </row>
    <row r="265" spans="1:5" x14ac:dyDescent="0.4">
      <c r="B265" s="753" t="s">
        <v>730</v>
      </c>
      <c r="C265" s="32"/>
      <c r="D265" s="1"/>
      <c r="E265" s="2"/>
    </row>
    <row r="266" spans="1:5" x14ac:dyDescent="0.4">
      <c r="B266" s="757"/>
      <c r="C266" s="302" t="s">
        <v>731</v>
      </c>
      <c r="D266" s="1"/>
      <c r="E266" s="2"/>
    </row>
    <row r="267" spans="1:5" x14ac:dyDescent="0.4">
      <c r="B267" s="757"/>
      <c r="C267" s="302" t="s">
        <v>732</v>
      </c>
      <c r="D267" s="1"/>
      <c r="E267" s="2"/>
    </row>
    <row r="268" spans="1:5" x14ac:dyDescent="0.4">
      <c r="B268" s="757"/>
      <c r="C268" s="302" t="s">
        <v>733</v>
      </c>
      <c r="D268" s="1"/>
      <c r="E268" s="2"/>
    </row>
    <row r="269" spans="1:5" x14ac:dyDescent="0.4">
      <c r="B269" s="757"/>
      <c r="C269" s="302" t="s">
        <v>734</v>
      </c>
      <c r="D269" s="1"/>
      <c r="E269" s="2"/>
    </row>
    <row r="270" spans="1:5" x14ac:dyDescent="0.4">
      <c r="B270" s="755"/>
      <c r="C270" s="304" t="s">
        <v>728</v>
      </c>
      <c r="D270" s="1"/>
      <c r="E270" s="2"/>
    </row>
    <row r="271" spans="1:5" x14ac:dyDescent="0.4">
      <c r="A271" s="11"/>
      <c r="B271" s="123"/>
      <c r="C271" s="469"/>
      <c r="D271" s="64"/>
      <c r="E271" s="2"/>
    </row>
    <row r="272" spans="1:5" s="231" customFormat="1" x14ac:dyDescent="0.4">
      <c r="D272" s="433"/>
      <c r="E272" s="350"/>
    </row>
    <row r="273" spans="1:18" s="231" customFormat="1" x14ac:dyDescent="0.4">
      <c r="D273" s="433"/>
      <c r="E273" s="350"/>
    </row>
    <row r="274" spans="1:18" s="231" customFormat="1" x14ac:dyDescent="0.4">
      <c r="D274" s="433"/>
      <c r="E274" s="350"/>
    </row>
    <row r="275" spans="1:18" s="231" customFormat="1" x14ac:dyDescent="0.4">
      <c r="D275" s="433"/>
      <c r="E275" s="350"/>
    </row>
    <row r="276" spans="1:18" s="231" customFormat="1" x14ac:dyDescent="0.4">
      <c r="D276" s="434" t="s">
        <v>367</v>
      </c>
      <c r="E276" s="350"/>
    </row>
    <row r="277" spans="1:18" s="438" customFormat="1" ht="145.75" x14ac:dyDescent="0.4">
      <c r="B277" s="944" t="s">
        <v>288</v>
      </c>
      <c r="C277" s="435"/>
      <c r="D277" s="436" t="s">
        <v>235</v>
      </c>
      <c r="E277" s="436" t="s">
        <v>289</v>
      </c>
      <c r="F277" s="437"/>
      <c r="I277" s="439"/>
      <c r="J277" s="439"/>
      <c r="K277" s="439"/>
      <c r="L277" s="439"/>
      <c r="M277" s="439"/>
      <c r="N277" s="439"/>
      <c r="O277" s="439"/>
      <c r="P277" s="439"/>
      <c r="Q277" s="439"/>
      <c r="R277" s="439"/>
    </row>
    <row r="278" spans="1:18" s="438" customFormat="1" ht="135" customHeight="1" x14ac:dyDescent="0.4">
      <c r="B278" s="945"/>
      <c r="C278" s="440" t="s">
        <v>329</v>
      </c>
      <c r="D278" s="441" t="s">
        <v>290</v>
      </c>
      <c r="E278" s="441" t="s">
        <v>293</v>
      </c>
      <c r="I278" s="442"/>
    </row>
    <row r="279" spans="1:18" s="231" customFormat="1" ht="261" customHeight="1" x14ac:dyDescent="0.4">
      <c r="B279" s="945"/>
      <c r="C279" s="443">
        <v>1</v>
      </c>
      <c r="D279" s="441" t="s">
        <v>291</v>
      </c>
      <c r="E279" s="441" t="s">
        <v>294</v>
      </c>
    </row>
    <row r="280" spans="1:18" s="231" customFormat="1" ht="262.5" customHeight="1" x14ac:dyDescent="0.4">
      <c r="B280" s="945"/>
      <c r="C280" s="443">
        <v>2</v>
      </c>
      <c r="D280" s="441" t="s">
        <v>292</v>
      </c>
      <c r="E280" s="441" t="s">
        <v>295</v>
      </c>
    </row>
    <row r="281" spans="1:18" s="231" customFormat="1" ht="234.75" customHeight="1" x14ac:dyDescent="0.4">
      <c r="B281" s="945"/>
      <c r="C281" s="443">
        <v>3</v>
      </c>
      <c r="D281" s="441" t="s">
        <v>296</v>
      </c>
      <c r="E281" s="441" t="s">
        <v>297</v>
      </c>
    </row>
    <row r="282" spans="1:18" s="231" customFormat="1" x14ac:dyDescent="0.4">
      <c r="B282" s="459"/>
    </row>
    <row r="283" spans="1:18" s="231" customFormat="1" x14ac:dyDescent="0.4">
      <c r="B283" s="459"/>
    </row>
    <row r="284" spans="1:18" s="231" customFormat="1" x14ac:dyDescent="0.4">
      <c r="B284" s="459"/>
    </row>
    <row r="285" spans="1:18" s="231" customFormat="1" x14ac:dyDescent="0.4">
      <c r="B285" s="459"/>
    </row>
    <row r="286" spans="1:18" s="231" customFormat="1" x14ac:dyDescent="0.4">
      <c r="A286" s="444" t="s">
        <v>368</v>
      </c>
      <c r="B286" s="459" t="s">
        <v>236</v>
      </c>
      <c r="C286" s="445"/>
      <c r="D286" s="445" t="s">
        <v>239</v>
      </c>
      <c r="E286" s="445"/>
    </row>
    <row r="287" spans="1:18" s="231" customFormat="1" x14ac:dyDescent="0.4">
      <c r="A287" s="445"/>
      <c r="B287" s="460" t="s">
        <v>231</v>
      </c>
      <c r="C287" s="445">
        <v>0</v>
      </c>
      <c r="D287" s="445"/>
      <c r="E287" s="445"/>
    </row>
    <row r="288" spans="1:18" s="231" customFormat="1" x14ac:dyDescent="0.4">
      <c r="A288" s="445"/>
      <c r="B288" s="461" t="s">
        <v>232</v>
      </c>
      <c r="C288" s="445">
        <v>1</v>
      </c>
      <c r="D288" s="445"/>
      <c r="E288" s="445"/>
    </row>
    <row r="289" spans="1:5" s="231" customFormat="1" x14ac:dyDescent="0.4">
      <c r="A289" s="445"/>
      <c r="B289" s="461" t="s">
        <v>233</v>
      </c>
      <c r="C289" s="445">
        <v>2</v>
      </c>
      <c r="D289" s="445"/>
      <c r="E289" s="445"/>
    </row>
    <row r="290" spans="1:5" s="231" customFormat="1" x14ac:dyDescent="0.4">
      <c r="A290" s="445"/>
      <c r="B290" s="462" t="s">
        <v>234</v>
      </c>
      <c r="C290" s="445">
        <v>3</v>
      </c>
      <c r="D290" s="445"/>
      <c r="E290" s="445"/>
    </row>
    <row r="291" spans="1:5" s="231" customFormat="1" x14ac:dyDescent="0.4">
      <c r="B291" s="459"/>
    </row>
    <row r="292" spans="1:5" s="231" customFormat="1" x14ac:dyDescent="0.4">
      <c r="B292" s="459"/>
    </row>
    <row r="293" spans="1:5" s="231" customFormat="1" x14ac:dyDescent="0.4">
      <c r="B293" s="459" t="s">
        <v>264</v>
      </c>
    </row>
    <row r="294" spans="1:5" s="231" customFormat="1" x14ac:dyDescent="0.4">
      <c r="B294" s="459"/>
    </row>
    <row r="295" spans="1:5" s="231" customFormat="1" x14ac:dyDescent="0.4"/>
  </sheetData>
  <sheetProtection algorithmName="SHA-512" hashValue="Oeeay9vWMAG0farQmeGHcyo99tX/TyKFZPhG5D1p7tO7TboqlFTGQMSmDI+UFcFts1vTDZWnbBcfaU0cvkLVxw==" saltValue="8vJXvoKrF0asCUgDzf08fg==" spinCount="100000" sheet="1" objects="1" scenarios="1"/>
  <mergeCells count="4">
    <mergeCell ref="B277:B281"/>
    <mergeCell ref="D53:F53"/>
    <mergeCell ref="D54:F54"/>
    <mergeCell ref="D55:F55"/>
  </mergeCells>
  <pageMargins left="0.7" right="0.7" top="0.75" bottom="0.75" header="0.3" footer="0.3"/>
  <pageSetup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331F8-2208-4B6C-A2E5-B3B36AFDB681}">
  <dimension ref="A3:Q24"/>
  <sheetViews>
    <sheetView showGridLines="0" showRowColHeaders="0" workbookViewId="0">
      <selection activeCell="A2" sqref="A2"/>
      <extLst>
        <ext xmlns:xlsdti="http://schemas.microsoft.com/office/spreadsheetml/2023/showDataTypeIcons" uri="{77bfe23e-c014-4d31-8a63-9c772dbf06b6}">
          <xlsdti:showDataTypeIcons visible="0"/>
        </ext>
      </extLst>
    </sheetView>
  </sheetViews>
  <sheetFormatPr defaultRowHeight="14.6" x14ac:dyDescent="0.4"/>
  <cols>
    <col min="1" max="1" width="27.3828125" style="131" customWidth="1"/>
    <col min="2" max="2" width="76.69140625" style="132" customWidth="1"/>
    <col min="3" max="17" width="9.15234375" style="131"/>
  </cols>
  <sheetData>
    <row r="3" spans="1:8" ht="29.15" x14ac:dyDescent="0.4">
      <c r="A3" s="131" t="s">
        <v>454</v>
      </c>
      <c r="B3" s="132" t="s">
        <v>411</v>
      </c>
    </row>
    <row r="4" spans="1:8" ht="66.650000000000006" customHeight="1" x14ac:dyDescent="0.4">
      <c r="B4" s="132" t="s">
        <v>400</v>
      </c>
    </row>
    <row r="5" spans="1:8" ht="47.5" customHeight="1" x14ac:dyDescent="0.4">
      <c r="B5" s="132" t="s">
        <v>413</v>
      </c>
    </row>
    <row r="6" spans="1:8" ht="88" customHeight="1" x14ac:dyDescent="0.4">
      <c r="B6" s="132" t="s">
        <v>401</v>
      </c>
    </row>
    <row r="7" spans="1:8" ht="52" customHeight="1" x14ac:dyDescent="0.4">
      <c r="B7" s="132" t="s">
        <v>396</v>
      </c>
    </row>
    <row r="8" spans="1:8" x14ac:dyDescent="0.4">
      <c r="B8" s="132" t="s">
        <v>395</v>
      </c>
    </row>
    <row r="9" spans="1:8" ht="23.15" customHeight="1" x14ac:dyDescent="0.4">
      <c r="B9" s="132" t="s">
        <v>403</v>
      </c>
      <c r="H9" s="130"/>
    </row>
    <row r="10" spans="1:8" ht="29.15" x14ac:dyDescent="0.4">
      <c r="B10" s="132" t="s">
        <v>412</v>
      </c>
      <c r="H10" s="130"/>
    </row>
    <row r="11" spans="1:8" ht="29.15" x14ac:dyDescent="0.4">
      <c r="B11" s="132" t="s">
        <v>436</v>
      </c>
      <c r="H11" s="130"/>
    </row>
    <row r="12" spans="1:8" x14ac:dyDescent="0.4">
      <c r="B12" s="132" t="s">
        <v>455</v>
      </c>
      <c r="H12" s="130"/>
    </row>
    <row r="13" spans="1:8" x14ac:dyDescent="0.4">
      <c r="B13" s="132" t="s">
        <v>456</v>
      </c>
    </row>
    <row r="14" spans="1:8" ht="29.15" x14ac:dyDescent="0.4">
      <c r="B14" s="132" t="s">
        <v>457</v>
      </c>
    </row>
    <row r="16" spans="1:8" ht="43.75" x14ac:dyDescent="0.4">
      <c r="A16" s="131" t="s">
        <v>530</v>
      </c>
      <c r="B16" s="455" t="s">
        <v>531</v>
      </c>
    </row>
    <row r="18" spans="1:2" ht="58.3" x14ac:dyDescent="0.4">
      <c r="A18" s="131" t="s">
        <v>685</v>
      </c>
      <c r="B18" s="455" t="s">
        <v>686</v>
      </c>
    </row>
    <row r="21" spans="1:2" ht="29.15" x14ac:dyDescent="0.4">
      <c r="A21" s="683">
        <v>46163</v>
      </c>
      <c r="B21" s="455" t="s">
        <v>687</v>
      </c>
    </row>
    <row r="22" spans="1:2" x14ac:dyDescent="0.4">
      <c r="B22" s="455"/>
    </row>
    <row r="23" spans="1:2" ht="29.15" x14ac:dyDescent="0.4">
      <c r="A23" s="683">
        <v>46174</v>
      </c>
      <c r="B23" s="455" t="s">
        <v>735</v>
      </c>
    </row>
    <row r="24" spans="1:2" ht="43.75" x14ac:dyDescent="0.4">
      <c r="A24" s="683">
        <v>46189</v>
      </c>
      <c r="B24" s="132" t="s">
        <v>763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L76"/>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5" customWidth="1"/>
    <col min="2" max="2" width="46.53515625" customWidth="1"/>
    <col min="3" max="3" width="8" style="2" hidden="1" customWidth="1"/>
    <col min="4" max="4" width="5.69140625" style="2" hidden="1" customWidth="1"/>
    <col min="5" max="5" width="13.69140625" style="1" customWidth="1"/>
    <col min="6" max="6" width="12.3046875" style="6" hidden="1" customWidth="1"/>
    <col min="7" max="7" width="11.69140625" hidden="1" customWidth="1"/>
    <col min="8" max="8" width="13.69140625" style="1" customWidth="1"/>
    <col min="9" max="9" width="11.3828125" style="2" hidden="1" customWidth="1"/>
    <col min="10" max="10" width="11.69140625" style="2" hidden="1" customWidth="1"/>
    <col min="11" max="12" width="68.53515625" style="3" customWidth="1"/>
  </cols>
  <sheetData>
    <row r="1" spans="1:12" x14ac:dyDescent="0.4">
      <c r="A1" s="691" t="s">
        <v>565</v>
      </c>
      <c r="B1" s="692"/>
      <c r="C1" s="693"/>
      <c r="D1" s="693"/>
      <c r="E1" s="694"/>
      <c r="F1" s="695"/>
      <c r="G1" s="692"/>
      <c r="H1" s="694"/>
      <c r="I1" s="693"/>
      <c r="J1" s="693"/>
      <c r="K1" s="696"/>
      <c r="L1" s="697"/>
    </row>
    <row r="2" spans="1:12" s="4" customFormat="1" ht="44.25" customHeight="1" x14ac:dyDescent="0.4">
      <c r="A2" s="53" t="s">
        <v>21</v>
      </c>
      <c r="B2" s="54" t="s">
        <v>19</v>
      </c>
      <c r="C2" s="239" t="s">
        <v>183</v>
      </c>
      <c r="D2" s="239" t="s">
        <v>277</v>
      </c>
      <c r="E2" s="249" t="s">
        <v>362</v>
      </c>
      <c r="F2" s="249" t="s">
        <v>488</v>
      </c>
      <c r="G2" s="54" t="s">
        <v>487</v>
      </c>
      <c r="H2" s="54" t="s">
        <v>274</v>
      </c>
      <c r="I2" s="240" t="s">
        <v>276</v>
      </c>
      <c r="J2" s="240" t="s">
        <v>287</v>
      </c>
      <c r="K2" s="55" t="s">
        <v>459</v>
      </c>
      <c r="L2" s="59" t="s">
        <v>460</v>
      </c>
    </row>
    <row r="3" spans="1:12" ht="93" customHeight="1" x14ac:dyDescent="0.4">
      <c r="A3" s="40" t="s">
        <v>14</v>
      </c>
      <c r="B3" s="62" t="s">
        <v>668</v>
      </c>
      <c r="C3" s="243" t="s">
        <v>271</v>
      </c>
      <c r="D3" s="243">
        <f>VLOOKUP(C3,Importance_Weighting_Lookup_Table,2,FALSE)</f>
        <v>1</v>
      </c>
      <c r="E3" s="319" t="s">
        <v>237</v>
      </c>
      <c r="F3" s="322" t="e">
        <f>IF($E3="Included",G3,"#N/A")</f>
        <v>#N/A</v>
      </c>
      <c r="G3" s="217" t="e">
        <f>VLOOKUP($H3,DW_Lookup_Table,2,FALSE)</f>
        <v>#N/A</v>
      </c>
      <c r="H3" s="428"/>
      <c r="I3" s="235" t="e">
        <f>G3*D3</f>
        <v>#N/A</v>
      </c>
      <c r="J3" s="235">
        <f>IF(E3="Included",(D3*3), 0)</f>
        <v>3</v>
      </c>
      <c r="K3" s="128"/>
      <c r="L3" s="128"/>
    </row>
    <row r="4" spans="1:12" ht="260.5" customHeight="1" x14ac:dyDescent="0.4">
      <c r="A4" s="40" t="s">
        <v>15</v>
      </c>
      <c r="B4" s="62" t="s">
        <v>429</v>
      </c>
      <c r="C4" s="7" t="s">
        <v>271</v>
      </c>
      <c r="D4" s="7">
        <f>VLOOKUP(C4,Importance_Weighting_Lookup_Table,2,FALSE)</f>
        <v>1</v>
      </c>
      <c r="E4" s="319" t="s">
        <v>237</v>
      </c>
      <c r="F4" s="322" t="e">
        <f>IF($E4="Included",G4,"#N/A")</f>
        <v>#N/A</v>
      </c>
      <c r="G4" s="217" t="e">
        <f>VLOOKUP($H4,DW_Lookup_Table,2,FALSE)</f>
        <v>#N/A</v>
      </c>
      <c r="H4" s="428"/>
      <c r="I4" s="235" t="e">
        <f>G4*D4</f>
        <v>#N/A</v>
      </c>
      <c r="J4" s="235">
        <f>IF(E4="Included",(D4*3), 0)</f>
        <v>3</v>
      </c>
      <c r="K4" s="128"/>
      <c r="L4" s="456"/>
    </row>
    <row r="5" spans="1:12" ht="151.5" customHeight="1" x14ac:dyDescent="0.4">
      <c r="A5" s="40" t="s">
        <v>16</v>
      </c>
      <c r="B5" s="62" t="s">
        <v>532</v>
      </c>
      <c r="C5" s="244" t="s">
        <v>271</v>
      </c>
      <c r="D5" s="244">
        <f>VLOOKUP(C5,Importance_Weighting_Lookup_Table,2,FALSE)</f>
        <v>1</v>
      </c>
      <c r="E5" s="319" t="s">
        <v>237</v>
      </c>
      <c r="F5" s="322" t="e">
        <f>IF($E5="Included",G5,"#N/A")</f>
        <v>#N/A</v>
      </c>
      <c r="G5" s="217" t="e">
        <f>VLOOKUP($H5,DW_Lookup_Table,2,FALSE)</f>
        <v>#N/A</v>
      </c>
      <c r="H5" s="428"/>
      <c r="I5" s="241" t="e">
        <f>G5*D5</f>
        <v>#N/A</v>
      </c>
      <c r="J5" s="235">
        <f>IF(E5="Included",(D5*3), 0)</f>
        <v>3</v>
      </c>
      <c r="K5" s="128"/>
      <c r="L5" s="128"/>
    </row>
    <row r="6" spans="1:12" hidden="1" x14ac:dyDescent="0.4">
      <c r="A6" s="2"/>
      <c r="B6" s="3"/>
      <c r="E6" s="320" t="s">
        <v>489</v>
      </c>
      <c r="F6" s="41">
        <f>SUMIF(D1_Rating_Tested,"&lt;&gt;#N/A")</f>
        <v>0</v>
      </c>
      <c r="G6" t="e">
        <f>SUM(D1_Rating_Tested)</f>
        <v>#N/A</v>
      </c>
      <c r="H6" s="128"/>
      <c r="I6" s="506" t="e">
        <f>SUMIF(Weighted_DW1_Result,"#N/A")</f>
        <v>#N/A</v>
      </c>
      <c r="J6" s="506"/>
      <c r="K6" s="507"/>
      <c r="L6" s="522"/>
    </row>
    <row r="7" spans="1:12" hidden="1" x14ac:dyDescent="0.4">
      <c r="A7" s="2"/>
      <c r="B7" s="3"/>
      <c r="E7" s="321" t="s">
        <v>280</v>
      </c>
      <c r="F7" s="41">
        <f>COUNT(D1_Rating_Tested)</f>
        <v>0</v>
      </c>
      <c r="H7" s="41"/>
      <c r="I7" s="506" t="e" cm="1">
        <f t="array" ref="I7">COUNTIF(Basic_DW1_Result,"#N/A")</f>
        <v>#NAME?</v>
      </c>
      <c r="J7" s="506"/>
      <c r="K7" s="507"/>
      <c r="L7" s="522"/>
    </row>
    <row r="8" spans="1:12" hidden="1" x14ac:dyDescent="0.4">
      <c r="A8" s="2"/>
      <c r="B8" s="3"/>
      <c r="E8" s="320" t="s">
        <v>281</v>
      </c>
      <c r="F8" s="508" t="e">
        <f>F6/F7</f>
        <v>#DIV/0!</v>
      </c>
      <c r="H8" s="509"/>
      <c r="I8" s="510" t="e">
        <f>I6/I7</f>
        <v>#N/A</v>
      </c>
      <c r="J8" s="506"/>
      <c r="K8" s="507"/>
      <c r="L8" s="522"/>
    </row>
    <row r="9" spans="1:12" hidden="1" x14ac:dyDescent="0.4">
      <c r="A9" s="2"/>
      <c r="B9" s="3"/>
      <c r="E9" s="320" t="s">
        <v>282</v>
      </c>
      <c r="F9" s="41" t="str">
        <f>IF(G9&gt;100,"N/A",G9)</f>
        <v>N/A</v>
      </c>
      <c r="G9" s="41" cm="1">
        <f t="array" ref="G9">MIN(IF(ISNA(D1_Rating_Tested),10000000000,D1_Rating_Tested))</f>
        <v>10000000000</v>
      </c>
      <c r="H9" s="43" t="s">
        <v>284</v>
      </c>
      <c r="I9" s="506"/>
      <c r="J9" s="511">
        <f>SUM(J3:J5)</f>
        <v>9</v>
      </c>
      <c r="K9" s="507"/>
      <c r="L9" s="522"/>
    </row>
    <row r="10" spans="1:12" hidden="1" x14ac:dyDescent="0.4">
      <c r="A10" s="2"/>
      <c r="B10" s="3"/>
      <c r="E10" s="320" t="s">
        <v>283</v>
      </c>
      <c r="F10" s="41" t="str">
        <f>IF(OR(G10&gt;100,G10=0),"N/A",G10)</f>
        <v>N/A</v>
      </c>
      <c r="G10" s="41" cm="1">
        <f t="array" ref="G10">MAX(IF(NOT(ISNA(D1_Rating_Tested)),D1_Rating_Tested,0))</f>
        <v>0</v>
      </c>
      <c r="H10" s="43" t="s">
        <v>285</v>
      </c>
      <c r="I10" s="255"/>
      <c r="J10" s="511" t="e">
        <f>I6/J9</f>
        <v>#N/A</v>
      </c>
      <c r="K10" s="507"/>
      <c r="L10" s="522"/>
    </row>
    <row r="11" spans="1:12" hidden="1" x14ac:dyDescent="0.4">
      <c r="A11" s="2"/>
      <c r="B11" s="3"/>
      <c r="E11" s="320" t="s">
        <v>392</v>
      </c>
      <c r="F11" s="41">
        <f>COUNTIF(D1_Rating_Tested,1)</f>
        <v>0</v>
      </c>
      <c r="I11" s="44"/>
      <c r="K11" s="139"/>
      <c r="L11" s="522"/>
    </row>
    <row r="12" spans="1:12" hidden="1" x14ac:dyDescent="0.4">
      <c r="A12" s="2"/>
      <c r="B12" s="3"/>
      <c r="E12" s="320" t="s">
        <v>467</v>
      </c>
      <c r="F12" s="41">
        <f>COUNTIF(D1_Rating_Tested,2)</f>
        <v>0</v>
      </c>
      <c r="I12" s="44"/>
      <c r="K12" s="139"/>
      <c r="L12" s="522"/>
    </row>
    <row r="13" spans="1:12" hidden="1" x14ac:dyDescent="0.4">
      <c r="A13" s="2"/>
      <c r="B13" s="3"/>
      <c r="E13" s="320" t="s">
        <v>490</v>
      </c>
      <c r="F13" s="41">
        <f>COUNTIF(D1_Rating_Tested,3)</f>
        <v>0</v>
      </c>
      <c r="I13" s="44"/>
      <c r="K13" s="139"/>
      <c r="L13" s="522"/>
    </row>
    <row r="14" spans="1:12" x14ac:dyDescent="0.4">
      <c r="A14" s="589"/>
      <c r="B14" s="590"/>
      <c r="C14" s="589"/>
      <c r="D14" s="589"/>
      <c r="E14" s="591"/>
      <c r="F14" s="592"/>
      <c r="G14" s="593"/>
      <c r="H14" s="591"/>
      <c r="I14" s="589"/>
      <c r="J14" s="589"/>
      <c r="K14" s="594"/>
      <c r="L14" s="595"/>
    </row>
    <row r="15" spans="1:12" s="16" customFormat="1" x14ac:dyDescent="0.4">
      <c r="A15" s="15"/>
      <c r="B15" s="512" t="s">
        <v>227</v>
      </c>
      <c r="C15" s="15"/>
      <c r="D15" s="15"/>
      <c r="E15" s="25"/>
      <c r="F15" s="27"/>
      <c r="H15" s="25"/>
      <c r="I15" s="15"/>
      <c r="J15" s="15"/>
      <c r="K15" s="140"/>
      <c r="L15" s="220"/>
    </row>
    <row r="16" spans="1:12" s="16" customFormat="1" x14ac:dyDescent="0.4">
      <c r="A16" s="17"/>
      <c r="B16" s="513" t="s">
        <v>197</v>
      </c>
      <c r="C16" s="15"/>
      <c r="D16" s="15"/>
      <c r="E16" s="25"/>
      <c r="F16" s="27"/>
      <c r="H16" s="25"/>
      <c r="I16" s="15"/>
      <c r="J16" s="15"/>
      <c r="K16" s="140"/>
      <c r="L16" s="220"/>
    </row>
    <row r="17" spans="1:12" s="16" customFormat="1" x14ac:dyDescent="0.4">
      <c r="A17" s="17"/>
      <c r="B17" s="513" t="s">
        <v>198</v>
      </c>
      <c r="C17" s="15"/>
      <c r="D17" s="15"/>
      <c r="E17" s="25"/>
      <c r="F17" s="27"/>
      <c r="H17" s="25"/>
      <c r="I17" s="15"/>
      <c r="J17" s="15"/>
      <c r="K17" s="140"/>
      <c r="L17" s="220"/>
    </row>
    <row r="18" spans="1:12" s="16" customFormat="1" x14ac:dyDescent="0.4">
      <c r="A18" s="17"/>
      <c r="B18" s="513" t="s">
        <v>199</v>
      </c>
      <c r="C18" s="15"/>
      <c r="D18" s="15"/>
      <c r="E18" s="25"/>
      <c r="F18" s="27"/>
      <c r="H18" s="25"/>
      <c r="I18" s="15"/>
      <c r="J18" s="15"/>
      <c r="K18" s="140"/>
      <c r="L18" s="220"/>
    </row>
    <row r="19" spans="1:12" s="16" customFormat="1" ht="18.45" x14ac:dyDescent="0.4">
      <c r="A19" s="17"/>
      <c r="B19" s="513" t="s">
        <v>200</v>
      </c>
      <c r="C19" s="15"/>
      <c r="D19" s="15"/>
      <c r="E19" s="25"/>
      <c r="F19" s="27"/>
      <c r="H19" s="25"/>
      <c r="I19" s="15"/>
      <c r="J19" s="15"/>
      <c r="K19" s="514"/>
      <c r="L19" s="220"/>
    </row>
    <row r="20" spans="1:12" s="16" customFormat="1" x14ac:dyDescent="0.4">
      <c r="A20" s="17"/>
      <c r="B20" s="513" t="s">
        <v>201</v>
      </c>
      <c r="C20" s="15"/>
      <c r="D20" s="15"/>
      <c r="E20" s="25"/>
      <c r="F20" s="27"/>
      <c r="H20" s="25"/>
      <c r="I20" s="15"/>
      <c r="J20" s="15"/>
      <c r="K20" s="140"/>
      <c r="L20" s="220"/>
    </row>
    <row r="21" spans="1:12" s="16" customFormat="1" x14ac:dyDescent="0.4">
      <c r="A21" s="17"/>
      <c r="B21" s="513" t="s">
        <v>202</v>
      </c>
      <c r="C21" s="15"/>
      <c r="D21" s="15"/>
      <c r="E21" s="25"/>
      <c r="F21" s="27"/>
      <c r="H21" s="25"/>
      <c r="I21" s="15"/>
      <c r="J21" s="15"/>
      <c r="K21" s="140"/>
      <c r="L21" s="220"/>
    </row>
    <row r="22" spans="1:12" s="16" customFormat="1" x14ac:dyDescent="0.4">
      <c r="A22" s="17"/>
      <c r="B22" s="513" t="s">
        <v>203</v>
      </c>
      <c r="C22" s="15"/>
      <c r="D22" s="15"/>
      <c r="E22" s="25"/>
      <c r="F22" s="27"/>
      <c r="H22" s="25"/>
      <c r="I22" s="15"/>
      <c r="J22" s="15"/>
      <c r="K22" s="140"/>
      <c r="L22" s="220"/>
    </row>
    <row r="23" spans="1:12" x14ac:dyDescent="0.4">
      <c r="L23" s="522"/>
    </row>
    <row r="24" spans="1:12" s="16" customFormat="1" ht="15" customHeight="1" x14ac:dyDescent="0.4">
      <c r="A24" s="17"/>
      <c r="B24" s="512" t="s">
        <v>381</v>
      </c>
      <c r="C24" s="15"/>
      <c r="D24" s="15"/>
      <c r="E24" s="515"/>
      <c r="F24" s="515"/>
      <c r="G24" s="515"/>
      <c r="H24" s="515"/>
      <c r="I24" s="515"/>
      <c r="J24" s="515"/>
      <c r="K24" s="515"/>
      <c r="L24" s="224"/>
    </row>
    <row r="25" spans="1:12" s="16" customFormat="1" ht="40" customHeight="1" x14ac:dyDescent="0.4">
      <c r="A25" s="17"/>
      <c r="B25" s="490" t="str">
        <f>'Lookups &amp; Changes'!B29</f>
        <v>Not Performing (1)</v>
      </c>
      <c r="C25" s="15"/>
      <c r="D25" s="15"/>
      <c r="E25"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5" s="825"/>
      <c r="G25" s="825"/>
      <c r="H25" s="825"/>
      <c r="I25" s="825"/>
      <c r="J25" s="825"/>
      <c r="K25" s="825"/>
      <c r="L25" s="826"/>
    </row>
    <row r="26" spans="1:12" s="16" customFormat="1" ht="40" customHeight="1" x14ac:dyDescent="0.4">
      <c r="A26" s="17"/>
      <c r="B26" s="490" t="str">
        <f>'Lookups &amp; Changes'!B30</f>
        <v>Minimally Performing (2)</v>
      </c>
      <c r="C26" s="15"/>
      <c r="D26" s="15"/>
      <c r="E26" s="837" t="str">
        <f>'Lookups &amp; Changes'!D30</f>
        <v xml:space="preserve">Significant deviation(s)/omission(s) observed (indicating, with respect to this criterion, adverse impacts of: (a) high incidence and low severity; and/or (b) moderate incidence and moderate severity). </v>
      </c>
      <c r="F26" s="852"/>
      <c r="G26" s="852"/>
      <c r="H26" s="852"/>
      <c r="I26" s="852"/>
      <c r="J26" s="852"/>
      <c r="K26" s="852"/>
      <c r="L26" s="838"/>
    </row>
    <row r="27" spans="1:12" s="16" customFormat="1" ht="40" customHeight="1" x14ac:dyDescent="0.4">
      <c r="A27" s="17"/>
      <c r="B27" s="490" t="str">
        <f>'Lookups &amp; Changes'!B31</f>
        <v>Substantially Performing (3)</v>
      </c>
      <c r="C27" s="15"/>
      <c r="D27" s="15"/>
      <c r="E27" s="837" t="str">
        <f>'Lookups &amp; Changes'!D31</f>
        <v xml:space="preserve">Partial deviation(s)/omission(s) observed (indicating, with respect to this criterion, adverse impacts of: (a) moderate incidence and low severity; and/or (b) low incidence and moderate severity). </v>
      </c>
      <c r="F27" s="852"/>
      <c r="G27" s="852"/>
      <c r="H27" s="852"/>
      <c r="I27" s="852"/>
      <c r="J27" s="852"/>
      <c r="K27" s="852"/>
      <c r="L27" s="838"/>
    </row>
    <row r="28" spans="1:12" s="16" customFormat="1" ht="40" customHeight="1" x14ac:dyDescent="0.4">
      <c r="A28" s="17"/>
      <c r="B28" s="490" t="str">
        <f>'Lookups &amp; Changes'!B32</f>
        <v>Fully Performing (4)</v>
      </c>
      <c r="C28" s="15"/>
      <c r="D28" s="15"/>
      <c r="E28" s="853" t="str">
        <f>'Lookups &amp; Changes'!D32</f>
        <v>Minimal deviation(s)/omission(s) observed (indicating, with respect to this criterion: (a) no adverse impacts; or (b) only adverse impacts of low incidence and low severity).</v>
      </c>
      <c r="F28" s="854"/>
      <c r="G28" s="854"/>
      <c r="H28" s="854"/>
      <c r="I28" s="854"/>
      <c r="J28" s="854"/>
      <c r="K28" s="854"/>
      <c r="L28" s="855"/>
    </row>
    <row r="29" spans="1:12" s="16" customFormat="1" x14ac:dyDescent="0.4">
      <c r="A29" s="17"/>
      <c r="C29" s="15"/>
      <c r="D29" s="15"/>
      <c r="E29" s="25"/>
      <c r="F29" s="27"/>
      <c r="H29" s="25"/>
      <c r="I29" s="15"/>
      <c r="J29" s="15"/>
      <c r="K29" s="140"/>
      <c r="L29" s="220"/>
    </row>
    <row r="30" spans="1:12" x14ac:dyDescent="0.4">
      <c r="L30" s="522"/>
    </row>
    <row r="31" spans="1:12" x14ac:dyDescent="0.4">
      <c r="A31" s="419"/>
      <c r="B31" s="8"/>
      <c r="C31" s="7"/>
      <c r="D31" s="7"/>
      <c r="E31" s="9"/>
      <c r="F31" s="26"/>
      <c r="G31" s="8"/>
      <c r="H31" s="9"/>
      <c r="I31" s="7"/>
      <c r="J31" s="7"/>
      <c r="K31" s="10"/>
      <c r="L31" s="221"/>
    </row>
    <row r="32" spans="1:12" x14ac:dyDescent="0.4">
      <c r="A32" s="48" t="s">
        <v>571</v>
      </c>
      <c r="B32" s="49"/>
      <c r="C32" s="50"/>
      <c r="D32" s="50"/>
      <c r="E32" s="51"/>
      <c r="F32" s="52"/>
      <c r="G32" s="49"/>
      <c r="H32" s="51"/>
      <c r="I32" s="50"/>
      <c r="J32" s="50"/>
      <c r="K32" s="56"/>
      <c r="L32" s="138"/>
    </row>
    <row r="33" spans="1:12" ht="16.5" customHeight="1" x14ac:dyDescent="0.4">
      <c r="L33" s="522"/>
    </row>
    <row r="34" spans="1:12" ht="100" customHeight="1" x14ac:dyDescent="0.4">
      <c r="A34" s="827" t="s">
        <v>549</v>
      </c>
      <c r="B34" s="828"/>
      <c r="C34" s="675"/>
      <c r="D34" s="675"/>
      <c r="E34" s="482" t="s">
        <v>591</v>
      </c>
      <c r="F34" s="470"/>
      <c r="G34" s="471"/>
      <c r="H34" s="482" t="s">
        <v>547</v>
      </c>
      <c r="I34" s="675"/>
      <c r="J34" s="675"/>
      <c r="K34" s="878" t="s">
        <v>676</v>
      </c>
      <c r="L34" s="879"/>
    </row>
    <row r="35" spans="1:12" ht="105" customHeight="1" x14ac:dyDescent="0.4">
      <c r="A35" s="219" t="s">
        <v>364</v>
      </c>
      <c r="B35" s="676" t="s">
        <v>534</v>
      </c>
      <c r="C35" s="677"/>
      <c r="D35" s="677"/>
      <c r="E35" s="411" t="s">
        <v>404</v>
      </c>
      <c r="F35" s="678"/>
      <c r="G35" s="679"/>
      <c r="H35" s="680"/>
      <c r="I35" s="674"/>
      <c r="J35" s="674"/>
      <c r="K35" s="876"/>
      <c r="L35" s="877"/>
    </row>
    <row r="36" spans="1:12" s="16" customFormat="1" x14ac:dyDescent="0.4">
      <c r="A36" s="418"/>
      <c r="C36" s="15"/>
      <c r="D36" s="15"/>
      <c r="E36" s="25"/>
      <c r="F36" s="27"/>
      <c r="H36" s="25"/>
      <c r="I36" s="15"/>
      <c r="J36" s="15"/>
      <c r="K36" s="140"/>
      <c r="L36" s="220"/>
    </row>
    <row r="37" spans="1:12" s="16" customFormat="1" x14ac:dyDescent="0.4">
      <c r="A37" s="17"/>
      <c r="C37" s="15"/>
      <c r="D37" s="15"/>
      <c r="E37" s="25"/>
      <c r="F37" s="27"/>
      <c r="H37" s="25"/>
      <c r="I37" s="15"/>
      <c r="J37" s="15"/>
      <c r="K37" s="140"/>
      <c r="L37" s="220"/>
    </row>
    <row r="38" spans="1:12" s="16" customFormat="1" x14ac:dyDescent="0.4">
      <c r="A38" s="17"/>
      <c r="C38" s="15"/>
      <c r="D38" s="15"/>
      <c r="E38" s="829" t="s">
        <v>557</v>
      </c>
      <c r="F38" s="830"/>
      <c r="G38" s="830"/>
      <c r="H38" s="830"/>
      <c r="I38" s="830"/>
      <c r="J38" s="830"/>
      <c r="K38" s="830"/>
      <c r="L38" s="831"/>
    </row>
    <row r="39" spans="1:12" s="16" customFormat="1" ht="45" customHeight="1" x14ac:dyDescent="0.4">
      <c r="A39" s="17"/>
      <c r="C39" s="15"/>
      <c r="D39" s="15"/>
      <c r="E39" s="480"/>
      <c r="F39" s="485"/>
      <c r="G39" s="486"/>
      <c r="H39" s="481" t="str">
        <f>'Lookups &amp; Changes'!$B89</f>
        <v>Immature (1)</v>
      </c>
      <c r="I39" s="15"/>
      <c r="J39" s="15"/>
      <c r="K39"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9" s="839"/>
    </row>
    <row r="40" spans="1:12" s="16" customFormat="1" ht="45" customHeight="1" x14ac:dyDescent="0.4">
      <c r="A40" s="17"/>
      <c r="C40" s="15"/>
      <c r="D40" s="15"/>
      <c r="E40" s="546"/>
      <c r="F40" s="483"/>
      <c r="G40" s="484"/>
      <c r="H40" s="547" t="str">
        <f>'Lookups &amp; Changes'!$B90</f>
        <v>Developing (2)</v>
      </c>
      <c r="I40" s="15"/>
      <c r="J40" s="15"/>
      <c r="K40"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0" s="839"/>
    </row>
    <row r="41" spans="1:12" s="16" customFormat="1" ht="45" customHeight="1" x14ac:dyDescent="0.4">
      <c r="A41" s="17"/>
      <c r="C41" s="15"/>
      <c r="D41" s="15"/>
      <c r="E41" s="546"/>
      <c r="F41" s="483"/>
      <c r="G41" s="484"/>
      <c r="H41" s="547" t="str">
        <f>'Lookups &amp; Changes'!$B91</f>
        <v>Maturing (3)</v>
      </c>
      <c r="I41" s="15"/>
      <c r="J41" s="15"/>
      <c r="K41"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1" s="839"/>
    </row>
    <row r="42" spans="1:12" s="16" customFormat="1" ht="45" customHeight="1" x14ac:dyDescent="0.4">
      <c r="A42" s="17"/>
      <c r="C42" s="15"/>
      <c r="D42" s="15"/>
      <c r="E42" s="546"/>
      <c r="F42" s="483"/>
      <c r="G42" s="484"/>
      <c r="H42" s="547" t="str">
        <f>'Lookups &amp; Changes'!$B92</f>
        <v>Mature (4)</v>
      </c>
      <c r="I42" s="15"/>
      <c r="J42" s="15"/>
      <c r="K42" s="837" t="str">
        <f>'Lookups &amp; Changes'!$D92</f>
        <v>Management system elements supporting the requirements of this clause are well developed and implemented (typically resulting in, with respect to this clause no risks; or only risks of low likelihood and low severity).</v>
      </c>
      <c r="L42" s="838"/>
    </row>
    <row r="43" spans="1:12" s="16" customFormat="1" ht="45" customHeight="1" x14ac:dyDescent="0.4">
      <c r="A43" s="17"/>
      <c r="C43" s="15"/>
      <c r="D43" s="15"/>
      <c r="E43" s="548"/>
      <c r="F43" s="549"/>
      <c r="G43" s="550"/>
      <c r="H43" s="551" t="str">
        <f>'Lookups &amp; Changes'!$B93</f>
        <v>Exceeding (5)</v>
      </c>
      <c r="I43" s="552"/>
      <c r="J43" s="552"/>
      <c r="K43" s="835" t="str">
        <f>'Lookups &amp; Changes'!$D93</f>
        <v xml:space="preserve">Management system elements supporting the requirements of this clause are developed and implemented to exceed (Level 4) expectations, universally demonstrating exceptional outcomes for personnel. </v>
      </c>
      <c r="L43" s="836"/>
    </row>
    <row r="44" spans="1:12" s="16" customFormat="1" x14ac:dyDescent="0.4">
      <c r="A44" s="17"/>
      <c r="C44" s="15"/>
      <c r="D44" s="15"/>
      <c r="E44" s="25"/>
      <c r="F44" s="27"/>
      <c r="H44" s="25"/>
      <c r="I44" s="15"/>
      <c r="J44" s="15"/>
      <c r="K44" s="140"/>
      <c r="L44" s="220"/>
    </row>
    <row r="45" spans="1:12" x14ac:dyDescent="0.4">
      <c r="A45" s="419"/>
      <c r="B45" s="8"/>
      <c r="C45" s="7"/>
      <c r="D45" s="7"/>
      <c r="E45" s="9"/>
      <c r="F45" s="26"/>
      <c r="G45" s="8"/>
      <c r="H45" s="9"/>
      <c r="I45" s="7"/>
      <c r="J45" s="7"/>
      <c r="K45" s="10"/>
      <c r="L45" s="221"/>
    </row>
    <row r="46" spans="1:12" x14ac:dyDescent="0.4">
      <c r="A46" s="48" t="s">
        <v>572</v>
      </c>
      <c r="B46" s="49"/>
      <c r="C46" s="50"/>
      <c r="D46" s="50"/>
      <c r="E46" s="51"/>
      <c r="F46" s="52"/>
      <c r="G46" s="49"/>
      <c r="H46" s="51"/>
      <c r="I46" s="50"/>
      <c r="J46" s="50"/>
      <c r="K46" s="56"/>
      <c r="L46" s="138"/>
    </row>
    <row r="47" spans="1:12" ht="14.25" customHeight="1" x14ac:dyDescent="0.4">
      <c r="L47" s="522"/>
    </row>
    <row r="48" spans="1:12" ht="15" customHeight="1" x14ac:dyDescent="0.4">
      <c r="B48" s="616" t="s">
        <v>657</v>
      </c>
      <c r="C48" s="500"/>
      <c r="D48" s="500"/>
      <c r="E48" s="501"/>
      <c r="F48" s="502"/>
      <c r="G48" s="502"/>
      <c r="H48" s="503"/>
      <c r="L48" s="522"/>
    </row>
    <row r="49" spans="1:12" ht="15" customHeight="1" x14ac:dyDescent="0.4">
      <c r="B49" s="495"/>
      <c r="C49" s="495"/>
      <c r="D49" s="495"/>
      <c r="E49" s="495" t="s">
        <v>564</v>
      </c>
      <c r="F49" s="492"/>
      <c r="G49" s="492"/>
      <c r="H49" s="556">
        <f>F11</f>
        <v>0</v>
      </c>
      <c r="K49" s="499"/>
      <c r="L49" s="516"/>
    </row>
    <row r="50" spans="1:12" ht="15" customHeight="1" x14ac:dyDescent="0.4">
      <c r="B50" s="496"/>
      <c r="C50" s="496"/>
      <c r="D50" s="496"/>
      <c r="E50" s="496" t="s">
        <v>562</v>
      </c>
      <c r="F50" s="493"/>
      <c r="G50" s="493"/>
      <c r="H50" s="557">
        <f>F12</f>
        <v>0</v>
      </c>
      <c r="K50" s="491"/>
      <c r="L50" s="516"/>
    </row>
    <row r="51" spans="1:12" ht="15" customHeight="1" x14ac:dyDescent="0.4">
      <c r="B51" s="497"/>
      <c r="C51" s="497"/>
      <c r="D51" s="497"/>
      <c r="E51" s="497" t="s">
        <v>563</v>
      </c>
      <c r="F51" s="494"/>
      <c r="G51" s="494"/>
      <c r="H51" s="558">
        <f>F13</f>
        <v>0</v>
      </c>
      <c r="L51" s="522"/>
    </row>
    <row r="52" spans="1:12" ht="15" customHeight="1" x14ac:dyDescent="0.4">
      <c r="B52" s="856" t="s">
        <v>539</v>
      </c>
      <c r="C52" s="857"/>
      <c r="D52" s="857"/>
      <c r="E52" s="858"/>
      <c r="F52" s="559"/>
      <c r="G52" s="559"/>
      <c r="H52" s="560" t="e">
        <f>F8</f>
        <v>#DIV/0!</v>
      </c>
      <c r="L52" s="522"/>
    </row>
    <row r="53" spans="1:12" ht="14.25" customHeight="1" x14ac:dyDescent="0.4">
      <c r="L53" s="522"/>
    </row>
    <row r="54" spans="1:12" ht="15.75" customHeight="1" x14ac:dyDescent="0.4">
      <c r="E54" s="869" t="s">
        <v>656</v>
      </c>
      <c r="F54" s="870"/>
      <c r="G54" s="870"/>
      <c r="H54" s="871"/>
      <c r="K54" s="872" t="s">
        <v>658</v>
      </c>
      <c r="L54" s="872"/>
    </row>
    <row r="55" spans="1:12" ht="43.75" x14ac:dyDescent="0.4">
      <c r="B55" s="474" t="s">
        <v>642</v>
      </c>
      <c r="E55" s="861"/>
      <c r="F55" s="862"/>
      <c r="G55" s="862"/>
      <c r="H55" s="863"/>
      <c r="I55" s="586"/>
      <c r="J55" s="586"/>
      <c r="K55" s="875"/>
      <c r="L55" s="839"/>
    </row>
    <row r="56" spans="1:12" hidden="1" x14ac:dyDescent="0.4">
      <c r="B56" s="517" t="s">
        <v>543</v>
      </c>
      <c r="C56" s="15"/>
      <c r="D56" s="15"/>
      <c r="E56" s="25" t="e">
        <f>VLOOKUP(E55,Respect_Adjustment_Lookup,2,FALSE)</f>
        <v>#N/A</v>
      </c>
      <c r="L56" s="522"/>
    </row>
    <row r="57" spans="1:12" hidden="1" x14ac:dyDescent="0.4">
      <c r="B57" s="517" t="s">
        <v>542</v>
      </c>
      <c r="C57" s="15"/>
      <c r="D57" s="15"/>
      <c r="E57" s="518" t="e">
        <f>H52+E56</f>
        <v>#DIV/0!</v>
      </c>
      <c r="L57" s="522"/>
    </row>
    <row r="58" spans="1:12" hidden="1" x14ac:dyDescent="0.4">
      <c r="B58" s="517" t="s">
        <v>544</v>
      </c>
      <c r="C58" s="15"/>
      <c r="D58" s="15"/>
      <c r="E58" s="518" t="e">
        <f>IF(E57=0.5,1,E57)</f>
        <v>#DIV/0!</v>
      </c>
      <c r="L58" s="522"/>
    </row>
    <row r="59" spans="1:12" x14ac:dyDescent="0.4">
      <c r="L59" s="222"/>
    </row>
    <row r="60" spans="1:12" ht="75" customHeight="1" x14ac:dyDescent="0.4">
      <c r="A60" s="873" t="s">
        <v>548</v>
      </c>
      <c r="B60" s="874"/>
      <c r="C60" s="650"/>
      <c r="D60" s="650"/>
      <c r="E60" s="234" t="s">
        <v>538</v>
      </c>
      <c r="F60" s="470"/>
      <c r="G60" s="471"/>
      <c r="H60" s="234" t="s">
        <v>667</v>
      </c>
      <c r="K60" s="472" t="s">
        <v>550</v>
      </c>
      <c r="L60" s="473" t="s">
        <v>551</v>
      </c>
    </row>
    <row r="61" spans="1:12" ht="67" customHeight="1" x14ac:dyDescent="0.4">
      <c r="A61" s="504" t="s">
        <v>363</v>
      </c>
      <c r="B61" s="639" t="s">
        <v>525</v>
      </c>
      <c r="C61" s="640"/>
      <c r="D61" s="640"/>
      <c r="E61" s="671" t="e">
        <f>E58</f>
        <v>#DIV/0!</v>
      </c>
      <c r="F61" s="672"/>
      <c r="G61" s="673"/>
      <c r="H61" s="864">
        <f>E55</f>
        <v>0</v>
      </c>
      <c r="I61" s="865"/>
      <c r="J61" s="431"/>
      <c r="K61" s="859"/>
      <c r="L61" s="860"/>
    </row>
    <row r="62" spans="1:12" ht="14.25" customHeight="1" x14ac:dyDescent="0.4">
      <c r="L62" s="522"/>
    </row>
    <row r="63" spans="1:12" ht="15.75" customHeight="1" x14ac:dyDescent="0.4">
      <c r="E63" s="866" t="s">
        <v>641</v>
      </c>
      <c r="F63" s="867"/>
      <c r="G63" s="867"/>
      <c r="H63" s="867"/>
      <c r="I63" s="867"/>
      <c r="J63" s="867"/>
      <c r="K63" s="867"/>
      <c r="L63" s="868"/>
    </row>
    <row r="64" spans="1:12" ht="30" customHeight="1" x14ac:dyDescent="0.4">
      <c r="E64" s="843" t="s">
        <v>638</v>
      </c>
      <c r="F64" s="844"/>
      <c r="G64" s="844"/>
      <c r="H64" s="845"/>
      <c r="I64" s="561"/>
      <c r="J64" s="561"/>
      <c r="K64" s="819" t="s">
        <v>645</v>
      </c>
      <c r="L64" s="840"/>
    </row>
    <row r="65" spans="1:12" ht="108" customHeight="1" x14ac:dyDescent="0.4">
      <c r="E65" s="846" t="s">
        <v>639</v>
      </c>
      <c r="F65" s="847"/>
      <c r="G65" s="847"/>
      <c r="H65" s="848"/>
      <c r="I65" s="561"/>
      <c r="J65" s="561"/>
      <c r="K65" s="841" t="s">
        <v>643</v>
      </c>
      <c r="L65" s="842"/>
    </row>
    <row r="66" spans="1:12" ht="97.5" customHeight="1" x14ac:dyDescent="0.4">
      <c r="E66" s="849" t="s">
        <v>640</v>
      </c>
      <c r="F66" s="850"/>
      <c r="G66" s="850"/>
      <c r="H66" s="851"/>
      <c r="I66" s="561"/>
      <c r="J66" s="561"/>
      <c r="K66" s="841" t="s">
        <v>644</v>
      </c>
      <c r="L66" s="842"/>
    </row>
    <row r="67" spans="1:12" ht="12" customHeight="1" x14ac:dyDescent="0.4">
      <c r="E67" s="562"/>
      <c r="F67" s="563"/>
      <c r="G67" s="564"/>
      <c r="H67" s="565"/>
      <c r="I67" s="561"/>
      <c r="J67" s="561"/>
      <c r="K67" s="566"/>
      <c r="L67" s="574"/>
    </row>
    <row r="68" spans="1:12" x14ac:dyDescent="0.4">
      <c r="B68" s="16"/>
      <c r="C68" s="479"/>
      <c r="D68" s="479"/>
      <c r="E68" s="832" t="s">
        <v>558</v>
      </c>
      <c r="F68" s="833"/>
      <c r="G68" s="833"/>
      <c r="H68" s="833"/>
      <c r="I68" s="833"/>
      <c r="J68" s="833"/>
      <c r="K68" s="833"/>
      <c r="L68" s="834"/>
    </row>
    <row r="69" spans="1:12" ht="35.15" customHeight="1" x14ac:dyDescent="0.4">
      <c r="E69" s="567"/>
      <c r="F69" s="568"/>
      <c r="G69" s="569"/>
      <c r="H69" s="570" t="str">
        <f>'Lookups &amp; Changes'!$B97</f>
        <v>Not Performing (1)</v>
      </c>
      <c r="I69" s="571"/>
      <c r="J69" s="571"/>
      <c r="K69"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9" s="823"/>
    </row>
    <row r="70" spans="1:12" ht="35.15" customHeight="1" x14ac:dyDescent="0.4">
      <c r="E70" s="567"/>
      <c r="F70" s="568"/>
      <c r="G70" s="569"/>
      <c r="H70" s="570" t="str">
        <f>'Lookups &amp; Changes'!$B98</f>
        <v>Minimally Performing (2)</v>
      </c>
      <c r="I70" s="571"/>
      <c r="J70" s="571"/>
      <c r="K70"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0" s="821"/>
    </row>
    <row r="71" spans="1:12" ht="35.15" customHeight="1" x14ac:dyDescent="0.4">
      <c r="E71" s="567"/>
      <c r="F71" s="568"/>
      <c r="G71" s="569"/>
      <c r="H71" s="570" t="str">
        <f>'Lookups &amp; Changes'!$B99</f>
        <v>Substantially Performing (3)</v>
      </c>
      <c r="I71" s="571"/>
      <c r="J71" s="571"/>
      <c r="K71"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1" s="821"/>
    </row>
    <row r="72" spans="1:12" ht="35.15" customHeight="1" x14ac:dyDescent="0.4">
      <c r="E72" s="567"/>
      <c r="F72" s="568"/>
      <c r="G72" s="569"/>
      <c r="H72" s="570" t="str">
        <f>'Lookups &amp; Changes'!$B100</f>
        <v>Fully Performing (4)</v>
      </c>
      <c r="I72" s="571"/>
      <c r="J72" s="571"/>
      <c r="K72" s="820" t="str">
        <f>'Lookups &amp; Changes'!$D100</f>
        <v>The organization respects the rights of personnel enumerated in the principles. (typically resulting in, with respect to this criterion: (a) no adverse impacts; or (b) only adverse impacts of low incidence and low severity).</v>
      </c>
      <c r="L72" s="821"/>
    </row>
    <row r="73" spans="1:12" ht="45" customHeight="1" x14ac:dyDescent="0.4">
      <c r="E73" s="572"/>
      <c r="F73" s="575"/>
      <c r="G73" s="576"/>
      <c r="H73" s="573" t="str">
        <f>'Lookups &amp; Changes'!$B101</f>
        <v>Exceeding  (5)</v>
      </c>
      <c r="I73" s="571"/>
      <c r="J73" s="571"/>
      <c r="K73"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3" s="819"/>
    </row>
    <row r="74" spans="1:12" ht="18.75" customHeight="1" x14ac:dyDescent="0.4">
      <c r="A74" s="615"/>
      <c r="B74" s="614"/>
      <c r="E74" s="665"/>
      <c r="F74" s="666"/>
      <c r="G74" s="666"/>
      <c r="H74" s="667"/>
      <c r="I74" s="668"/>
      <c r="J74" s="668"/>
      <c r="K74" s="669"/>
      <c r="L74" s="670"/>
    </row>
    <row r="75" spans="1:12" x14ac:dyDescent="0.4">
      <c r="A75" s="419"/>
      <c r="B75" s="8"/>
      <c r="C75" s="7"/>
      <c r="D75" s="7"/>
      <c r="E75" s="9"/>
      <c r="F75" s="26"/>
      <c r="G75" s="8"/>
      <c r="H75" s="9"/>
      <c r="I75" s="7"/>
      <c r="J75" s="7"/>
      <c r="K75" s="10"/>
      <c r="L75" s="221"/>
    </row>
    <row r="76" spans="1:12" s="16" customFormat="1" x14ac:dyDescent="0.4">
      <c r="A76" s="17"/>
      <c r="C76" s="15"/>
      <c r="D76" s="15"/>
      <c r="E76" s="25"/>
      <c r="F76" s="27"/>
      <c r="H76" s="25"/>
      <c r="I76" s="15"/>
      <c r="J76" s="15"/>
      <c r="K76" s="140"/>
      <c r="L76" s="140"/>
    </row>
  </sheetData>
  <sheetProtection algorithmName="SHA-512" hashValue="Htd3IxFXGgcir54K/gxjABIhMr48Of4eDJr0AnEhzXDYoCiNjB5aObY1Jzkpvj4ktZ0CsXrnkTUTY8+OHNcR5w==" saltValue="QDe8JyQgga+RYAsXTk5k6Q==" spinCount="100000" sheet="1" formatRows="0" insertHyperlinks="0"/>
  <mergeCells count="34">
    <mergeCell ref="E28:L28"/>
    <mergeCell ref="K66:L66"/>
    <mergeCell ref="B52:E52"/>
    <mergeCell ref="K61:L61"/>
    <mergeCell ref="E55:H55"/>
    <mergeCell ref="H61:I61"/>
    <mergeCell ref="E63:L63"/>
    <mergeCell ref="E54:H54"/>
    <mergeCell ref="K54:L54"/>
    <mergeCell ref="A60:B60"/>
    <mergeCell ref="K55:L55"/>
    <mergeCell ref="K35:L35"/>
    <mergeCell ref="K34:L34"/>
    <mergeCell ref="E25:L25"/>
    <mergeCell ref="A34:B34"/>
    <mergeCell ref="E38:L38"/>
    <mergeCell ref="E68:L68"/>
    <mergeCell ref="K43:L43"/>
    <mergeCell ref="K42:L42"/>
    <mergeCell ref="K41:L41"/>
    <mergeCell ref="K40:L40"/>
    <mergeCell ref="K39:L39"/>
    <mergeCell ref="K64:L64"/>
    <mergeCell ref="K65:L65"/>
    <mergeCell ref="E64:H64"/>
    <mergeCell ref="E65:H65"/>
    <mergeCell ref="E66:H66"/>
    <mergeCell ref="E26:L26"/>
    <mergeCell ref="E27:L27"/>
    <mergeCell ref="K73:L73"/>
    <mergeCell ref="K72:L72"/>
    <mergeCell ref="K71:L71"/>
    <mergeCell ref="K70:L70"/>
    <mergeCell ref="K69:L69"/>
  </mergeCells>
  <conditionalFormatting sqref="E3:E5">
    <cfRule type="expression" dxfId="560" priority="86">
      <formula>$E3="Not Reviewed"</formula>
    </cfRule>
    <cfRule type="expression" dxfId="559" priority="90">
      <formula>$E3="Not Applicable"</formula>
    </cfRule>
    <cfRule type="notContainsBlanks" dxfId="558" priority="91">
      <formula>LEN(TRIM(E3))&gt;0</formula>
    </cfRule>
  </conditionalFormatting>
  <conditionalFormatting sqref="E35">
    <cfRule type="expression" dxfId="557" priority="12">
      <formula>$E35="Not Reviewed"</formula>
    </cfRule>
    <cfRule type="expression" dxfId="556" priority="13">
      <formula>$E35="Not Applicable"</formula>
    </cfRule>
    <cfRule type="notContainsBlanks" dxfId="555" priority="14">
      <formula>LEN(TRIM(E35))&gt;0</formula>
    </cfRule>
  </conditionalFormatting>
  <conditionalFormatting sqref="E55:H55">
    <cfRule type="expression" dxfId="554" priority="21">
      <formula>$E$55="Adjusted Down"</formula>
    </cfRule>
    <cfRule type="expression" dxfId="553" priority="22">
      <formula>$E$55="Correct as calculated"</formula>
    </cfRule>
    <cfRule type="expression" dxfId="552" priority="23">
      <formula>$E$55="Adjusted Up"</formula>
    </cfRule>
  </conditionalFormatting>
  <conditionalFormatting sqref="H3:H5">
    <cfRule type="expression" dxfId="551" priority="50">
      <formula>$H3=""</formula>
    </cfRule>
  </conditionalFormatting>
  <conditionalFormatting sqref="H3:H6">
    <cfRule type="expression" dxfId="550" priority="47">
      <formula>$H3="Not Performing (1)"</formula>
    </cfRule>
    <cfRule type="expression" dxfId="549" priority="48">
      <formula>$H3="Minimally Performing (2)"</formula>
    </cfRule>
    <cfRule type="expression" dxfId="548" priority="49">
      <formula>$H3="Substantially Performing (3)"</formula>
    </cfRule>
  </conditionalFormatting>
  <conditionalFormatting sqref="H35">
    <cfRule type="expression" dxfId="547" priority="8">
      <formula>$H35="Immature (1)"</formula>
    </cfRule>
    <cfRule type="expression" dxfId="546" priority="9">
      <formula>$H35="Developing (2)"</formula>
    </cfRule>
    <cfRule type="expression" dxfId="545" priority="10">
      <formula>$H35="Maturing (3)"</formula>
    </cfRule>
    <cfRule type="expression" dxfId="544" priority="11">
      <formula>$H35=""</formula>
    </cfRule>
  </conditionalFormatting>
  <conditionalFormatting sqref="H61 K61">
    <cfRule type="expression" dxfId="543" priority="1">
      <formula>$H61="Adjusted Down"</formula>
    </cfRule>
    <cfRule type="expression" dxfId="542" priority="2">
      <formula>$H61="Adjusted Up"</formula>
    </cfRule>
    <cfRule type="expression" dxfId="541" priority="3">
      <formula>$H61="Correct as Calculated"</formula>
    </cfRule>
  </conditionalFormatting>
  <conditionalFormatting sqref="K35">
    <cfRule type="expression" dxfId="540" priority="4">
      <formula>$H35="Immature (1)"</formula>
    </cfRule>
    <cfRule type="expression" dxfId="539" priority="5">
      <formula>$H35="Developing (2)"</formula>
    </cfRule>
    <cfRule type="expression" dxfId="538" priority="6">
      <formula>$H35="Maturing (3)"</formula>
    </cfRule>
    <cfRule type="expression" dxfId="537" priority="7">
      <formula>$H35=""</formula>
    </cfRule>
  </conditionalFormatting>
  <conditionalFormatting sqref="K3:L5">
    <cfRule type="expression" dxfId="536" priority="25">
      <formula>$H3="Not Performing (1)"</formula>
    </cfRule>
    <cfRule type="expression" dxfId="535" priority="26">
      <formula>$H3="Minimally Performing (2)"</formula>
    </cfRule>
    <cfRule type="expression" dxfId="534" priority="27">
      <formula>$H3="Substantially Performing (3)"</formula>
    </cfRule>
    <cfRule type="expression" dxfId="533" priority="28">
      <formula>$H3=""</formula>
    </cfRule>
  </conditionalFormatting>
  <dataValidations count="6">
    <dataValidation type="list" allowBlank="1" showInputMessage="1" showErrorMessage="1" sqref="H3:H5" xr:uid="{00000000-0002-0000-0100-000000000000}">
      <formula1>Decent_Work_Rating_Pulldown_Range</formula1>
    </dataValidation>
    <dataValidation type="list" allowBlank="1" showInputMessage="1" showErrorMessage="1" sqref="E3:E5" xr:uid="{00000000-0002-0000-0100-000001000000}">
      <formula1>Included_or_Not_Range</formula1>
    </dataValidation>
    <dataValidation type="list" allowBlank="1" showInputMessage="1" showErrorMessage="1" sqref="C3:C5" xr:uid="{00000000-0002-0000-0100-000002000000}">
      <formula1>Weight_Range</formula1>
    </dataValidation>
    <dataValidation type="list" allowBlank="1" showInputMessage="1" showErrorMessage="1" sqref="E35 E74" xr:uid="{79F24B72-579D-440C-98D4-101AE58DB7E3}">
      <formula1>Included_or_Not_MS_and_Overarching_Range</formula1>
    </dataValidation>
    <dataValidation type="list" allowBlank="1" showInputMessage="1" showErrorMessage="1" sqref="H35" xr:uid="{0E9C74A1-AA39-4283-A7E0-E5BDEC1980BD}">
      <formula1>DW_Management_Systems_Level</formula1>
    </dataValidation>
    <dataValidation type="list" allowBlank="1" showInputMessage="1" showErrorMessage="1" sqref="E55" xr:uid="{5B700ECD-B133-4427-8F9D-BD28164E9951}">
      <formula1>Respect_Adjustment</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L77"/>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3" customWidth="1"/>
    <col min="3" max="3" width="9.15234375" style="2" hidden="1" customWidth="1"/>
    <col min="4" max="4" width="10.3828125" style="2" hidden="1" customWidth="1"/>
    <col min="5" max="5" width="13.69140625" customWidth="1"/>
    <col min="6" max="6" width="11.69140625" hidden="1" customWidth="1"/>
    <col min="7" max="7" width="9.15234375" hidden="1" customWidth="1"/>
    <col min="8" max="8" width="13.69140625" customWidth="1"/>
    <col min="9" max="9" width="10.3828125" style="2" hidden="1" customWidth="1"/>
    <col min="10" max="10" width="9.15234375" style="2" hidden="1" customWidth="1"/>
    <col min="11" max="12" width="68.53515625" style="3" customWidth="1"/>
  </cols>
  <sheetData>
    <row r="1" spans="1:12" ht="15" customHeight="1" x14ac:dyDescent="0.4">
      <c r="A1" s="691" t="s">
        <v>683</v>
      </c>
      <c r="B1" s="696"/>
      <c r="C1" s="693"/>
      <c r="D1" s="693"/>
      <c r="E1" s="692"/>
      <c r="F1" s="692"/>
      <c r="G1" s="692"/>
      <c r="H1" s="692"/>
      <c r="I1" s="693"/>
      <c r="J1" s="693"/>
      <c r="K1" s="696"/>
      <c r="L1" s="697"/>
    </row>
    <row r="2" spans="1:12" s="4" customFormat="1" ht="43.75" x14ac:dyDescent="0.4">
      <c r="A2" s="57" t="s">
        <v>21</v>
      </c>
      <c r="B2" s="55" t="s">
        <v>19</v>
      </c>
      <c r="C2" s="240" t="s">
        <v>183</v>
      </c>
      <c r="D2" s="240" t="s">
        <v>277</v>
      </c>
      <c r="E2" s="55" t="s">
        <v>361</v>
      </c>
      <c r="F2" s="249" t="s">
        <v>488</v>
      </c>
      <c r="G2" s="55" t="s">
        <v>275</v>
      </c>
      <c r="H2" s="55" t="s">
        <v>274</v>
      </c>
      <c r="I2" s="245" t="s">
        <v>276</v>
      </c>
      <c r="J2" s="245" t="s">
        <v>287</v>
      </c>
      <c r="K2" s="55" t="s">
        <v>459</v>
      </c>
      <c r="L2" s="59" t="s">
        <v>460</v>
      </c>
    </row>
    <row r="3" spans="1:12" ht="93.75" customHeight="1" x14ac:dyDescent="0.4">
      <c r="A3" s="40" t="s">
        <v>34</v>
      </c>
      <c r="B3" s="62" t="s">
        <v>28</v>
      </c>
      <c r="C3" s="241" t="s">
        <v>271</v>
      </c>
      <c r="D3" s="241">
        <f t="shared" ref="D3:D9" si="0">VLOOKUP(C3,Importance_Weighting_Lookup_Table,2,FALSE)</f>
        <v>1</v>
      </c>
      <c r="E3" s="143" t="s">
        <v>237</v>
      </c>
      <c r="F3" s="322" t="e">
        <f t="shared" ref="F3:F9" si="1">IF($E3="Included",G3,"#N/A")</f>
        <v>#N/A</v>
      </c>
      <c r="G3" s="217" t="e">
        <f t="shared" ref="G3:G9" si="2">VLOOKUP($H3,DW_Lookup_Table,2,FALSE)</f>
        <v>#N/A</v>
      </c>
      <c r="H3" s="428"/>
      <c r="I3" s="236" t="e">
        <f t="shared" ref="I3:I8" si="3">G3*D3</f>
        <v>#N/A</v>
      </c>
      <c r="J3" s="236">
        <f t="shared" ref="J3:J8" si="4">IF(E3="Included",(D3*3), 0)</f>
        <v>3</v>
      </c>
      <c r="K3" s="128"/>
      <c r="L3" s="128"/>
    </row>
    <row r="4" spans="1:12" ht="82.5" customHeight="1" x14ac:dyDescent="0.4">
      <c r="A4" s="40" t="s">
        <v>35</v>
      </c>
      <c r="B4" s="62" t="s">
        <v>29</v>
      </c>
      <c r="C4" s="241" t="s">
        <v>271</v>
      </c>
      <c r="D4" s="241">
        <f t="shared" si="0"/>
        <v>1</v>
      </c>
      <c r="E4" s="143" t="s">
        <v>237</v>
      </c>
      <c r="F4" s="322" t="e">
        <f t="shared" si="1"/>
        <v>#N/A</v>
      </c>
      <c r="G4" s="217" t="e">
        <f t="shared" si="2"/>
        <v>#N/A</v>
      </c>
      <c r="H4" s="428"/>
      <c r="I4" s="237" t="e">
        <f t="shared" si="3"/>
        <v>#N/A</v>
      </c>
      <c r="J4" s="237">
        <f t="shared" si="4"/>
        <v>3</v>
      </c>
      <c r="K4" s="128"/>
      <c r="L4" s="128"/>
    </row>
    <row r="5" spans="1:12" ht="118.5" customHeight="1" x14ac:dyDescent="0.4">
      <c r="A5" s="40" t="s">
        <v>38</v>
      </c>
      <c r="B5" s="62" t="s">
        <v>30</v>
      </c>
      <c r="C5" s="241" t="s">
        <v>271</v>
      </c>
      <c r="D5" s="241">
        <f t="shared" si="0"/>
        <v>1</v>
      </c>
      <c r="E5" s="143" t="s">
        <v>237</v>
      </c>
      <c r="F5" s="322" t="e">
        <f t="shared" si="1"/>
        <v>#N/A</v>
      </c>
      <c r="G5" s="217" t="e">
        <f t="shared" si="2"/>
        <v>#N/A</v>
      </c>
      <c r="H5" s="428"/>
      <c r="I5" s="237" t="e">
        <f t="shared" si="3"/>
        <v>#N/A</v>
      </c>
      <c r="J5" s="237">
        <f t="shared" si="4"/>
        <v>3</v>
      </c>
      <c r="K5" s="128"/>
      <c r="L5" s="128"/>
    </row>
    <row r="6" spans="1:12" ht="84.75" customHeight="1" x14ac:dyDescent="0.4">
      <c r="A6" s="40" t="s">
        <v>36</v>
      </c>
      <c r="B6" s="62" t="s">
        <v>31</v>
      </c>
      <c r="C6" s="241" t="s">
        <v>271</v>
      </c>
      <c r="D6" s="241">
        <f t="shared" si="0"/>
        <v>1</v>
      </c>
      <c r="E6" s="143" t="s">
        <v>237</v>
      </c>
      <c r="F6" s="322" t="e">
        <f t="shared" si="1"/>
        <v>#N/A</v>
      </c>
      <c r="G6" s="217" t="e">
        <f t="shared" si="2"/>
        <v>#N/A</v>
      </c>
      <c r="H6" s="428"/>
      <c r="I6" s="237" t="e">
        <f t="shared" si="3"/>
        <v>#N/A</v>
      </c>
      <c r="J6" s="237">
        <f t="shared" si="4"/>
        <v>3</v>
      </c>
      <c r="K6" s="128"/>
      <c r="L6" s="456"/>
    </row>
    <row r="7" spans="1:12" ht="72" customHeight="1" x14ac:dyDescent="0.4">
      <c r="A7" s="40" t="s">
        <v>37</v>
      </c>
      <c r="B7" s="62" t="s">
        <v>32</v>
      </c>
      <c r="C7" s="241" t="s">
        <v>271</v>
      </c>
      <c r="D7" s="241">
        <f t="shared" si="0"/>
        <v>1</v>
      </c>
      <c r="E7" s="143" t="s">
        <v>237</v>
      </c>
      <c r="F7" s="322" t="e">
        <f t="shared" si="1"/>
        <v>#N/A</v>
      </c>
      <c r="G7" s="217" t="e">
        <f t="shared" si="2"/>
        <v>#N/A</v>
      </c>
      <c r="H7" s="428"/>
      <c r="I7" s="237" t="e">
        <f t="shared" si="3"/>
        <v>#N/A</v>
      </c>
      <c r="J7" s="237">
        <f t="shared" si="4"/>
        <v>3</v>
      </c>
      <c r="K7" s="128"/>
      <c r="L7" s="128"/>
    </row>
    <row r="8" spans="1:12" ht="132" customHeight="1" x14ac:dyDescent="0.4">
      <c r="A8" s="40" t="s">
        <v>39</v>
      </c>
      <c r="B8" s="62" t="s">
        <v>33</v>
      </c>
      <c r="C8" s="241" t="s">
        <v>271</v>
      </c>
      <c r="D8" s="241">
        <f t="shared" si="0"/>
        <v>1</v>
      </c>
      <c r="E8" s="143" t="s">
        <v>237</v>
      </c>
      <c r="F8" s="322" t="e">
        <f t="shared" si="1"/>
        <v>#N/A</v>
      </c>
      <c r="G8" s="217" t="e">
        <f t="shared" si="2"/>
        <v>#N/A</v>
      </c>
      <c r="H8" s="428"/>
      <c r="I8" s="237" t="e">
        <f t="shared" si="3"/>
        <v>#N/A</v>
      </c>
      <c r="J8" s="237">
        <f t="shared" si="4"/>
        <v>3</v>
      </c>
      <c r="K8" s="128"/>
      <c r="L8" s="128"/>
    </row>
    <row r="9" spans="1:12" ht="109.5" customHeight="1" x14ac:dyDescent="0.4">
      <c r="A9" s="40" t="s">
        <v>40</v>
      </c>
      <c r="B9" s="62" t="s">
        <v>535</v>
      </c>
      <c r="C9" s="241" t="s">
        <v>271</v>
      </c>
      <c r="D9" s="241">
        <f t="shared" si="0"/>
        <v>1</v>
      </c>
      <c r="E9" s="143" t="s">
        <v>237</v>
      </c>
      <c r="F9" s="322" t="e">
        <f t="shared" si="1"/>
        <v>#N/A</v>
      </c>
      <c r="G9" s="217" t="e">
        <f t="shared" si="2"/>
        <v>#N/A</v>
      </c>
      <c r="H9" s="428"/>
      <c r="I9" s="431" t="e">
        <f>G9*D19</f>
        <v>#N/A</v>
      </c>
      <c r="J9" s="431">
        <f>IF(E9="Included",(D19*3), 0)</f>
        <v>0</v>
      </c>
      <c r="K9" s="128"/>
      <c r="L9" s="128"/>
    </row>
    <row r="10" spans="1:12" hidden="1" x14ac:dyDescent="0.4">
      <c r="E10" s="320" t="s">
        <v>489</v>
      </c>
      <c r="F10" s="41">
        <f>SUMIF(D2_Rating_Tested,"&lt;&gt;#N/A")</f>
        <v>0</v>
      </c>
      <c r="H10" s="41"/>
      <c r="I10" s="506" t="e">
        <f>SUMIF(Weighted_DW2_Result,"#N/A")</f>
        <v>#N/A</v>
      </c>
      <c r="J10" s="519"/>
      <c r="K10" s="507"/>
      <c r="L10" s="522"/>
    </row>
    <row r="11" spans="1:12" hidden="1" x14ac:dyDescent="0.4">
      <c r="E11" s="321" t="s">
        <v>280</v>
      </c>
      <c r="F11" s="41">
        <f>COUNT(D2_Rating_Tested)</f>
        <v>0</v>
      </c>
      <c r="H11" s="41"/>
      <c r="I11" s="506" t="e" cm="1">
        <f t="array" ref="I11">COUNTIF(Basic_DW2_Result,"#N/A")</f>
        <v>#NAME?</v>
      </c>
      <c r="J11" s="519"/>
      <c r="K11" s="507"/>
      <c r="L11" s="522"/>
    </row>
    <row r="12" spans="1:12" hidden="1" x14ac:dyDescent="0.4">
      <c r="E12" s="320" t="s">
        <v>281</v>
      </c>
      <c r="F12" s="508" t="e">
        <f>F10/F11</f>
        <v>#DIV/0!</v>
      </c>
      <c r="H12" s="41"/>
      <c r="I12" s="506" t="e">
        <f>I10/I11</f>
        <v>#N/A</v>
      </c>
      <c r="J12" s="519"/>
      <c r="K12" s="507"/>
      <c r="L12" s="522"/>
    </row>
    <row r="13" spans="1:12" hidden="1" x14ac:dyDescent="0.4">
      <c r="E13" s="320" t="s">
        <v>282</v>
      </c>
      <c r="F13" s="41" t="str">
        <f>IF(G13&gt;100,"N/A",G13)</f>
        <v>N/A</v>
      </c>
      <c r="G13" s="41" cm="1">
        <f t="array" ref="G13">MIN(IF(ISNA(D2_Rating_Tested),10000000000,D2_Rating_Tested))</f>
        <v>10000000000</v>
      </c>
      <c r="H13" s="41"/>
      <c r="I13" s="520"/>
      <c r="J13" s="520">
        <f>SUM(J3:J9)</f>
        <v>18</v>
      </c>
      <c r="K13" s="507"/>
      <c r="L13" s="522"/>
    </row>
    <row r="14" spans="1:12" hidden="1" x14ac:dyDescent="0.4">
      <c r="E14" s="320" t="s">
        <v>283</v>
      </c>
      <c r="F14" s="41" t="str">
        <f>IF(OR(G14&gt;100,G14=0),"N/A",G14)</f>
        <v>N/A</v>
      </c>
      <c r="G14" s="41" cm="1">
        <f t="array" ref="G14">MAX(IF(NOT(ISNA(D2_Rating_Tested)),D2_Rating_Tested,0))</f>
        <v>0</v>
      </c>
      <c r="H14" s="41"/>
      <c r="I14" s="520"/>
      <c r="J14" s="254" t="e">
        <f>I10/J13</f>
        <v>#N/A</v>
      </c>
      <c r="K14" s="507"/>
      <c r="L14" s="522"/>
    </row>
    <row r="15" spans="1:12" ht="10.5" hidden="1" customHeight="1" x14ac:dyDescent="0.4">
      <c r="E15" s="320" t="s">
        <v>392</v>
      </c>
      <c r="F15" s="41">
        <f>COUNTIF(D2_Rating_Tested,1)</f>
        <v>0</v>
      </c>
      <c r="H15" s="41"/>
      <c r="I15" s="521"/>
      <c r="J15" s="45"/>
      <c r="K15" s="139"/>
      <c r="L15" s="522"/>
    </row>
    <row r="16" spans="1:12" ht="12.75" hidden="1" customHeight="1" x14ac:dyDescent="0.4">
      <c r="E16" s="320" t="s">
        <v>467</v>
      </c>
      <c r="F16" s="41">
        <f>COUNTIF(D2_Rating_Tested,2)</f>
        <v>0</v>
      </c>
      <c r="H16" s="41"/>
      <c r="I16" s="521"/>
      <c r="J16" s="45"/>
      <c r="K16" s="139"/>
      <c r="L16" s="522"/>
    </row>
    <row r="17" spans="1:12" hidden="1" x14ac:dyDescent="0.4">
      <c r="E17" s="320" t="s">
        <v>490</v>
      </c>
      <c r="F17" s="41">
        <f>COUNTIF(D2_Rating_Tested,3)</f>
        <v>0</v>
      </c>
      <c r="I17"/>
      <c r="J17"/>
      <c r="L17" s="522"/>
    </row>
    <row r="18" spans="1:12" x14ac:dyDescent="0.4">
      <c r="A18" s="596"/>
      <c r="B18" s="597"/>
      <c r="C18" s="596"/>
      <c r="D18" s="596"/>
      <c r="E18" s="598"/>
      <c r="F18" s="599"/>
      <c r="G18" s="599"/>
      <c r="H18" s="599"/>
      <c r="I18" s="599"/>
      <c r="J18" s="599"/>
      <c r="K18" s="597"/>
      <c r="L18" s="600"/>
    </row>
    <row r="19" spans="1:12" s="16" customFormat="1" x14ac:dyDescent="0.4">
      <c r="A19" s="15"/>
      <c r="B19" s="523" t="s">
        <v>226</v>
      </c>
      <c r="C19" s="15"/>
      <c r="D19" s="15"/>
      <c r="I19" s="15"/>
      <c r="J19" s="15"/>
      <c r="K19" s="140"/>
      <c r="L19" s="220"/>
    </row>
    <row r="20" spans="1:12" s="16" customFormat="1" x14ac:dyDescent="0.4">
      <c r="A20" s="15"/>
      <c r="B20" s="524" t="s">
        <v>197</v>
      </c>
      <c r="C20" s="15"/>
      <c r="D20" s="15"/>
      <c r="I20" s="15"/>
      <c r="J20" s="15"/>
      <c r="K20" s="140"/>
      <c r="L20" s="220"/>
    </row>
    <row r="21" spans="1:12" s="16" customFormat="1" x14ac:dyDescent="0.4">
      <c r="A21" s="15"/>
      <c r="B21" s="524" t="s">
        <v>204</v>
      </c>
      <c r="C21" s="15"/>
      <c r="D21" s="15"/>
      <c r="I21" s="15"/>
      <c r="J21" s="15"/>
      <c r="K21" s="140"/>
      <c r="L21" s="220"/>
    </row>
    <row r="22" spans="1:12" s="16" customFormat="1" x14ac:dyDescent="0.4">
      <c r="A22" s="15"/>
      <c r="B22" s="524" t="s">
        <v>205</v>
      </c>
      <c r="C22" s="15"/>
      <c r="D22" s="15"/>
      <c r="I22" s="15"/>
      <c r="J22" s="15"/>
      <c r="K22" s="140"/>
      <c r="L22" s="220"/>
    </row>
    <row r="23" spans="1:12" s="16" customFormat="1" x14ac:dyDescent="0.4">
      <c r="A23" s="15"/>
      <c r="B23" s="524" t="s">
        <v>206</v>
      </c>
      <c r="C23" s="15"/>
      <c r="D23" s="15"/>
      <c r="I23" s="15"/>
      <c r="J23" s="15"/>
      <c r="K23" s="140"/>
      <c r="L23" s="220"/>
    </row>
    <row r="24" spans="1:12" x14ac:dyDescent="0.4">
      <c r="L24" s="522"/>
    </row>
    <row r="25" spans="1:12" s="16" customFormat="1" x14ac:dyDescent="0.4">
      <c r="A25" s="15"/>
      <c r="B25" s="512" t="s">
        <v>381</v>
      </c>
      <c r="C25" s="15"/>
      <c r="D25" s="15"/>
      <c r="I25" s="15"/>
      <c r="J25" s="15"/>
      <c r="K25" s="140"/>
      <c r="L25" s="220"/>
    </row>
    <row r="26" spans="1:12" s="16" customFormat="1" ht="40" customHeight="1" x14ac:dyDescent="0.4">
      <c r="A26" s="17"/>
      <c r="B26" s="490" t="str">
        <f>'Lookups &amp; Changes'!B29</f>
        <v>Not Performing (1)</v>
      </c>
      <c r="C26" s="15"/>
      <c r="D26" s="15"/>
      <c r="E26"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6" s="825"/>
      <c r="G26" s="825"/>
      <c r="H26" s="825"/>
      <c r="I26" s="825"/>
      <c r="J26" s="825"/>
      <c r="K26" s="825"/>
      <c r="L26" s="826"/>
    </row>
    <row r="27" spans="1:12" s="16" customFormat="1" ht="40" customHeight="1" x14ac:dyDescent="0.4">
      <c r="A27" s="17"/>
      <c r="B27" s="490" t="str">
        <f>'Lookups &amp; Changes'!B30</f>
        <v>Minimally Performing (2)</v>
      </c>
      <c r="C27" s="15"/>
      <c r="D27" s="15"/>
      <c r="E27" s="837" t="str">
        <f>'Lookups &amp; Changes'!D30</f>
        <v xml:space="preserve">Significant deviation(s)/omission(s) observed (indicating, with respect to this criterion, adverse impacts of: (a) high incidence and low severity; and/or (b) moderate incidence and moderate severity). </v>
      </c>
      <c r="F27" s="852"/>
      <c r="G27" s="852"/>
      <c r="H27" s="852"/>
      <c r="I27" s="852"/>
      <c r="J27" s="852"/>
      <c r="K27" s="852"/>
      <c r="L27" s="838"/>
    </row>
    <row r="28" spans="1:12" s="16" customFormat="1" ht="40" customHeight="1" x14ac:dyDescent="0.4">
      <c r="A28" s="17"/>
      <c r="B28" s="490" t="str">
        <f>'Lookups &amp; Changes'!B31</f>
        <v>Substantially Performing (3)</v>
      </c>
      <c r="C28" s="15"/>
      <c r="D28" s="15"/>
      <c r="E28" s="837" t="str">
        <f>'Lookups &amp; Changes'!D31</f>
        <v xml:space="preserve">Partial deviation(s)/omission(s) observed (indicating, with respect to this criterion, adverse impacts of: (a) moderate incidence and low severity; and/or (b) low incidence and moderate severity). </v>
      </c>
      <c r="F28" s="852"/>
      <c r="G28" s="852"/>
      <c r="H28" s="852"/>
      <c r="I28" s="852"/>
      <c r="J28" s="852"/>
      <c r="K28" s="852"/>
      <c r="L28" s="838"/>
    </row>
    <row r="29" spans="1:12" s="16" customFormat="1" ht="40" customHeight="1" x14ac:dyDescent="0.4">
      <c r="A29" s="17"/>
      <c r="B29" s="490" t="str">
        <f>'Lookups &amp; Changes'!B32</f>
        <v>Fully Performing (4)</v>
      </c>
      <c r="C29" s="15"/>
      <c r="D29" s="15"/>
      <c r="E29" s="853" t="str">
        <f>'Lookups &amp; Changes'!D32</f>
        <v>Minimal deviation(s)/omission(s) observed (indicating, with respect to this criterion: (a) no adverse impacts; or (b) only adverse impacts of low incidence and low severity).</v>
      </c>
      <c r="F29" s="854"/>
      <c r="G29" s="854"/>
      <c r="H29" s="854"/>
      <c r="I29" s="854"/>
      <c r="J29" s="854"/>
      <c r="K29" s="854"/>
      <c r="L29" s="855"/>
    </row>
    <row r="30" spans="1:12" s="16" customFormat="1" x14ac:dyDescent="0.4">
      <c r="A30" s="15"/>
      <c r="B30" s="140"/>
      <c r="C30" s="15"/>
      <c r="D30" s="15"/>
      <c r="I30" s="15"/>
      <c r="J30" s="15"/>
      <c r="K30" s="140"/>
      <c r="L30" s="220"/>
    </row>
    <row r="31" spans="1:12" s="16" customFormat="1" x14ac:dyDescent="0.4">
      <c r="A31" s="15"/>
      <c r="B31" s="140"/>
      <c r="C31" s="15"/>
      <c r="D31" s="15"/>
      <c r="I31" s="15"/>
      <c r="J31" s="15"/>
      <c r="K31" s="140"/>
      <c r="L31" s="220"/>
    </row>
    <row r="32" spans="1:12" x14ac:dyDescent="0.4">
      <c r="A32" s="7"/>
      <c r="B32" s="10"/>
      <c r="C32" s="7"/>
      <c r="D32" s="7"/>
      <c r="E32" s="8"/>
      <c r="F32" s="8"/>
      <c r="G32" s="8"/>
      <c r="H32" s="8"/>
      <c r="I32" s="7"/>
      <c r="J32" s="7"/>
      <c r="K32" s="10"/>
      <c r="L32" s="221"/>
    </row>
    <row r="33" spans="1:12" x14ac:dyDescent="0.4">
      <c r="A33" s="48" t="s">
        <v>684</v>
      </c>
      <c r="B33" s="49"/>
      <c r="C33" s="50"/>
      <c r="D33" s="50"/>
      <c r="E33" s="51"/>
      <c r="F33" s="52"/>
      <c r="G33" s="49"/>
      <c r="H33" s="51"/>
      <c r="I33" s="50"/>
      <c r="J33" s="50"/>
      <c r="K33" s="56"/>
      <c r="L33" s="138"/>
    </row>
    <row r="34" spans="1:12" ht="16.5" customHeight="1" x14ac:dyDescent="0.4">
      <c r="A34" s="5"/>
      <c r="B34"/>
      <c r="E34" s="1"/>
      <c r="F34" s="6"/>
      <c r="H34" s="1"/>
      <c r="L34" s="522"/>
    </row>
    <row r="35" spans="1:12" ht="100" customHeight="1" x14ac:dyDescent="0.4">
      <c r="A35" s="827" t="s">
        <v>627</v>
      </c>
      <c r="B35" s="828"/>
      <c r="C35" s="675"/>
      <c r="D35" s="675"/>
      <c r="E35" s="482" t="s">
        <v>591</v>
      </c>
      <c r="F35" s="470"/>
      <c r="G35" s="471"/>
      <c r="H35" s="482" t="s">
        <v>547</v>
      </c>
      <c r="I35" s="675"/>
      <c r="J35" s="675"/>
      <c r="K35" s="878" t="s">
        <v>677</v>
      </c>
      <c r="L35" s="879"/>
    </row>
    <row r="36" spans="1:12" ht="105" customHeight="1" x14ac:dyDescent="0.4">
      <c r="A36" s="219" t="s">
        <v>592</v>
      </c>
      <c r="B36" s="62" t="s">
        <v>606</v>
      </c>
      <c r="C36" s="677"/>
      <c r="D36" s="677"/>
      <c r="E36" s="411" t="s">
        <v>404</v>
      </c>
      <c r="F36" s="678"/>
      <c r="G36" s="679"/>
      <c r="H36" s="680"/>
      <c r="I36" s="674"/>
      <c r="J36" s="674"/>
      <c r="K36" s="876" t="s">
        <v>349</v>
      </c>
      <c r="L36" s="877"/>
    </row>
    <row r="37" spans="1:12" s="16" customFormat="1" x14ac:dyDescent="0.4">
      <c r="A37" s="418"/>
      <c r="C37" s="15"/>
      <c r="D37" s="15"/>
      <c r="E37" s="25"/>
      <c r="F37" s="27"/>
      <c r="H37" s="25"/>
      <c r="I37" s="15"/>
      <c r="J37" s="15"/>
      <c r="K37" s="140"/>
      <c r="L37" s="220"/>
    </row>
    <row r="38" spans="1:12" s="16" customFormat="1" x14ac:dyDescent="0.4">
      <c r="A38" s="17"/>
      <c r="C38" s="15"/>
      <c r="D38" s="15"/>
      <c r="E38" s="25"/>
      <c r="F38" s="27"/>
      <c r="H38" s="25"/>
      <c r="I38" s="15"/>
      <c r="J38" s="15"/>
      <c r="K38" s="140"/>
      <c r="L38" s="220"/>
    </row>
    <row r="39" spans="1:12" s="16" customFormat="1" x14ac:dyDescent="0.4">
      <c r="A39" s="17"/>
      <c r="C39" s="15"/>
      <c r="D39" s="15"/>
      <c r="E39" s="829" t="s">
        <v>584</v>
      </c>
      <c r="F39" s="830"/>
      <c r="G39" s="830"/>
      <c r="H39" s="830"/>
      <c r="I39" s="830"/>
      <c r="J39" s="830"/>
      <c r="K39" s="830"/>
      <c r="L39" s="831"/>
    </row>
    <row r="40" spans="1:12" s="16" customFormat="1" ht="45" customHeight="1" x14ac:dyDescent="0.4">
      <c r="A40" s="17"/>
      <c r="C40" s="15"/>
      <c r="D40" s="15"/>
      <c r="E40" s="480"/>
      <c r="F40" s="485"/>
      <c r="G40" s="486"/>
      <c r="H40" s="481" t="str">
        <f>'Lookups &amp; Changes'!$B89</f>
        <v>Immature (1)</v>
      </c>
      <c r="I40" s="15"/>
      <c r="J40" s="15"/>
      <c r="K40"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0" s="839"/>
    </row>
    <row r="41" spans="1:12" s="16" customFormat="1" ht="45" customHeight="1" x14ac:dyDescent="0.4">
      <c r="A41" s="17"/>
      <c r="C41" s="15"/>
      <c r="D41" s="15"/>
      <c r="E41" s="546"/>
      <c r="F41" s="483"/>
      <c r="G41" s="484"/>
      <c r="H41" s="547" t="str">
        <f>'Lookups &amp; Changes'!$B90</f>
        <v>Developing (2)</v>
      </c>
      <c r="I41" s="15"/>
      <c r="J41" s="15"/>
      <c r="K41"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1" s="839"/>
    </row>
    <row r="42" spans="1:12" s="16" customFormat="1" ht="45" customHeight="1" x14ac:dyDescent="0.4">
      <c r="A42" s="17"/>
      <c r="C42" s="15"/>
      <c r="D42" s="15"/>
      <c r="E42" s="546"/>
      <c r="F42" s="483"/>
      <c r="G42" s="484"/>
      <c r="H42" s="547" t="str">
        <f>'Lookups &amp; Changes'!$B91</f>
        <v>Maturing (3)</v>
      </c>
      <c r="I42" s="15"/>
      <c r="J42" s="15"/>
      <c r="K42"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2" s="839"/>
    </row>
    <row r="43" spans="1:12" s="16" customFormat="1" ht="45" customHeight="1" x14ac:dyDescent="0.4">
      <c r="A43" s="17"/>
      <c r="C43" s="15"/>
      <c r="D43" s="15"/>
      <c r="E43" s="546"/>
      <c r="F43" s="483"/>
      <c r="G43" s="484"/>
      <c r="H43" s="547" t="str">
        <f>'Lookups &amp; Changes'!$B92</f>
        <v>Mature (4)</v>
      </c>
      <c r="I43" s="15"/>
      <c r="J43" s="15"/>
      <c r="K43" s="837" t="str">
        <f>'Lookups &amp; Changes'!$D92</f>
        <v>Management system elements supporting the requirements of this clause are well developed and implemented (typically resulting in, with respect to this clause no risks; or only risks of low likelihood and low severity).</v>
      </c>
      <c r="L43" s="838"/>
    </row>
    <row r="44" spans="1:12" s="16" customFormat="1" ht="45" customHeight="1" x14ac:dyDescent="0.4">
      <c r="A44" s="17"/>
      <c r="C44" s="15"/>
      <c r="D44" s="15"/>
      <c r="E44" s="548"/>
      <c r="F44" s="549"/>
      <c r="G44" s="550"/>
      <c r="H44" s="551" t="str">
        <f>'Lookups &amp; Changes'!$B93</f>
        <v>Exceeding (5)</v>
      </c>
      <c r="I44" s="552"/>
      <c r="J44" s="552"/>
      <c r="K44" s="835" t="str">
        <f>'Lookups &amp; Changes'!$D93</f>
        <v xml:space="preserve">Management system elements supporting the requirements of this clause are developed and implemented to exceed (Level 4) expectations, universally demonstrating exceptional outcomes for personnel. </v>
      </c>
      <c r="L44" s="836"/>
    </row>
    <row r="45" spans="1:12" s="16" customFormat="1" x14ac:dyDescent="0.4">
      <c r="A45" s="17"/>
      <c r="C45" s="15"/>
      <c r="D45" s="15"/>
      <c r="E45" s="25"/>
      <c r="F45" s="27"/>
      <c r="H45" s="25"/>
      <c r="I45" s="15"/>
      <c r="J45" s="15"/>
      <c r="K45" s="140"/>
      <c r="L45" s="220"/>
    </row>
    <row r="46" spans="1:12" x14ac:dyDescent="0.4">
      <c r="A46" s="419"/>
      <c r="B46" s="8"/>
      <c r="C46" s="7"/>
      <c r="D46" s="7"/>
      <c r="E46" s="9"/>
      <c r="F46" s="26"/>
      <c r="G46" s="8"/>
      <c r="H46" s="9"/>
      <c r="I46" s="7"/>
      <c r="J46" s="7"/>
      <c r="K46" s="10"/>
      <c r="L46" s="221"/>
    </row>
    <row r="47" spans="1:12" x14ac:dyDescent="0.4">
      <c r="A47" s="48" t="s">
        <v>583</v>
      </c>
      <c r="B47" s="49"/>
      <c r="C47" s="50"/>
      <c r="D47" s="50"/>
      <c r="E47" s="51"/>
      <c r="F47" s="52"/>
      <c r="G47" s="49"/>
      <c r="H47" s="51"/>
      <c r="I47" s="50"/>
      <c r="J47" s="50"/>
      <c r="K47" s="56"/>
      <c r="L47" s="138"/>
    </row>
    <row r="48" spans="1:12" ht="14.25" customHeight="1" x14ac:dyDescent="0.4">
      <c r="A48" s="5"/>
      <c r="B48"/>
      <c r="E48" s="1"/>
      <c r="F48" s="6"/>
      <c r="H48" s="1"/>
      <c r="L48" s="522"/>
    </row>
    <row r="49" spans="1:12" ht="15" customHeight="1" x14ac:dyDescent="0.4">
      <c r="A49" s="5"/>
      <c r="B49" s="616" t="s">
        <v>657</v>
      </c>
      <c r="C49" s="500"/>
      <c r="D49" s="500"/>
      <c r="E49" s="501"/>
      <c r="F49" s="502"/>
      <c r="G49" s="502"/>
      <c r="H49" s="503"/>
      <c r="L49" s="522"/>
    </row>
    <row r="50" spans="1:12" ht="15" customHeight="1" x14ac:dyDescent="0.4">
      <c r="A50" s="5"/>
      <c r="B50" s="495"/>
      <c r="C50" s="495"/>
      <c r="D50" s="495"/>
      <c r="E50" s="495" t="s">
        <v>564</v>
      </c>
      <c r="F50" s="492"/>
      <c r="G50" s="492"/>
      <c r="H50" s="556">
        <f>F15</f>
        <v>0</v>
      </c>
      <c r="K50" s="499"/>
      <c r="L50" s="516"/>
    </row>
    <row r="51" spans="1:12" ht="15" customHeight="1" x14ac:dyDescent="0.4">
      <c r="A51" s="5"/>
      <c r="B51" s="496"/>
      <c r="C51" s="496"/>
      <c r="D51" s="496"/>
      <c r="E51" s="496" t="s">
        <v>562</v>
      </c>
      <c r="F51" s="493"/>
      <c r="G51" s="493"/>
      <c r="H51" s="583">
        <f>F16</f>
        <v>0</v>
      </c>
      <c r="K51" s="491"/>
      <c r="L51" s="516"/>
    </row>
    <row r="52" spans="1:12" ht="15" customHeight="1" x14ac:dyDescent="0.4">
      <c r="A52" s="5"/>
      <c r="B52" s="497"/>
      <c r="C52" s="497"/>
      <c r="D52" s="497"/>
      <c r="E52" s="497" t="s">
        <v>563</v>
      </c>
      <c r="F52" s="494"/>
      <c r="G52" s="494"/>
      <c r="H52" s="584">
        <f>F17</f>
        <v>0</v>
      </c>
      <c r="K52" s="491"/>
      <c r="L52" s="522"/>
    </row>
    <row r="53" spans="1:12" ht="15" customHeight="1" x14ac:dyDescent="0.4">
      <c r="A53" s="5"/>
      <c r="B53" s="498"/>
      <c r="C53" s="498"/>
      <c r="D53" s="498"/>
      <c r="E53" s="582" t="s">
        <v>539</v>
      </c>
      <c r="F53" s="498"/>
      <c r="G53" s="498"/>
      <c r="H53" s="560" t="e">
        <f>F12</f>
        <v>#DIV/0!</v>
      </c>
      <c r="L53" s="522"/>
    </row>
    <row r="54" spans="1:12" ht="14.25" customHeight="1" x14ac:dyDescent="0.4">
      <c r="A54" s="5"/>
      <c r="B54"/>
      <c r="E54" s="1"/>
      <c r="F54" s="6"/>
      <c r="H54" s="1"/>
      <c r="L54" s="522"/>
    </row>
    <row r="55" spans="1:12" x14ac:dyDescent="0.4">
      <c r="A55" s="5"/>
      <c r="B55"/>
      <c r="E55" s="869" t="s">
        <v>656</v>
      </c>
      <c r="F55" s="870"/>
      <c r="G55" s="870"/>
      <c r="H55" s="871"/>
      <c r="K55" s="872" t="s">
        <v>658</v>
      </c>
      <c r="L55" s="872"/>
    </row>
    <row r="56" spans="1:12" ht="43.75" x14ac:dyDescent="0.4">
      <c r="A56" s="5"/>
      <c r="B56" s="474" t="s">
        <v>642</v>
      </c>
      <c r="E56" s="861"/>
      <c r="F56" s="862"/>
      <c r="G56" s="862"/>
      <c r="H56" s="863"/>
      <c r="I56" s="586"/>
      <c r="J56" s="586"/>
      <c r="K56" s="875"/>
      <c r="L56" s="839"/>
    </row>
    <row r="57" spans="1:12" hidden="1" x14ac:dyDescent="0.4">
      <c r="A57" s="5"/>
      <c r="B57" s="517" t="s">
        <v>543</v>
      </c>
      <c r="C57" s="15"/>
      <c r="D57" s="15"/>
      <c r="E57" s="25" t="e">
        <f>VLOOKUP(E56,Respect_Adjustment_Lookup,2,FALSE)</f>
        <v>#N/A</v>
      </c>
      <c r="F57" s="6"/>
      <c r="H57" s="1"/>
      <c r="L57" s="522"/>
    </row>
    <row r="58" spans="1:12" hidden="1" x14ac:dyDescent="0.4">
      <c r="A58" s="5"/>
      <c r="B58" s="517" t="s">
        <v>542</v>
      </c>
      <c r="C58" s="15"/>
      <c r="D58" s="15"/>
      <c r="E58" s="518" t="e">
        <f>H53+E57</f>
        <v>#DIV/0!</v>
      </c>
      <c r="F58" s="6"/>
      <c r="H58" s="1"/>
      <c r="L58" s="522"/>
    </row>
    <row r="59" spans="1:12" hidden="1" x14ac:dyDescent="0.4">
      <c r="A59" s="5"/>
      <c r="B59" s="517" t="s">
        <v>544</v>
      </c>
      <c r="C59" s="15"/>
      <c r="D59" s="15"/>
      <c r="E59" s="518" t="e">
        <f>IF(E58=0.5,1,E58)</f>
        <v>#DIV/0!</v>
      </c>
      <c r="F59" s="6"/>
      <c r="H59" s="1"/>
      <c r="L59" s="522"/>
    </row>
    <row r="60" spans="1:12" x14ac:dyDescent="0.4">
      <c r="A60" s="5"/>
      <c r="B60"/>
      <c r="E60" s="1"/>
      <c r="F60" s="6"/>
      <c r="H60" s="1"/>
      <c r="L60" s="222"/>
    </row>
    <row r="61" spans="1:12" ht="75" customHeight="1" x14ac:dyDescent="0.4">
      <c r="A61" s="873" t="s">
        <v>626</v>
      </c>
      <c r="B61" s="874"/>
      <c r="C61" s="650"/>
      <c r="D61" s="650"/>
      <c r="E61" s="234" t="s">
        <v>538</v>
      </c>
      <c r="F61" s="470"/>
      <c r="G61" s="471"/>
      <c r="H61" s="234" t="s">
        <v>667</v>
      </c>
      <c r="K61" s="472" t="s">
        <v>550</v>
      </c>
      <c r="L61" s="473" t="s">
        <v>551</v>
      </c>
    </row>
    <row r="62" spans="1:12" ht="77.25" customHeight="1" x14ac:dyDescent="0.4">
      <c r="A62" s="504" t="s">
        <v>596</v>
      </c>
      <c r="B62" s="639" t="s">
        <v>597</v>
      </c>
      <c r="C62" s="640"/>
      <c r="D62" s="640"/>
      <c r="E62" s="671" t="e">
        <f>E59</f>
        <v>#DIV/0!</v>
      </c>
      <c r="F62" s="672"/>
      <c r="G62" s="673"/>
      <c r="H62" s="864">
        <f>E56</f>
        <v>0</v>
      </c>
      <c r="I62" s="865"/>
      <c r="J62" s="431"/>
      <c r="K62" s="859"/>
      <c r="L62" s="860"/>
    </row>
    <row r="63" spans="1:12" ht="14.25" customHeight="1" x14ac:dyDescent="0.4">
      <c r="A63" s="5"/>
      <c r="B63"/>
      <c r="E63" s="1"/>
      <c r="F63" s="6"/>
      <c r="H63" s="1"/>
      <c r="L63" s="522"/>
    </row>
    <row r="64" spans="1:12" ht="15.75" customHeight="1" x14ac:dyDescent="0.4">
      <c r="A64" s="5"/>
      <c r="B64"/>
      <c r="E64" s="866" t="s">
        <v>641</v>
      </c>
      <c r="F64" s="867"/>
      <c r="G64" s="867"/>
      <c r="H64" s="867"/>
      <c r="I64" s="867"/>
      <c r="J64" s="867"/>
      <c r="K64" s="867"/>
      <c r="L64" s="868"/>
    </row>
    <row r="65" spans="1:12" ht="30" customHeight="1" x14ac:dyDescent="0.4">
      <c r="A65" s="5"/>
      <c r="B65"/>
      <c r="E65" s="843" t="s">
        <v>638</v>
      </c>
      <c r="F65" s="844"/>
      <c r="G65" s="844"/>
      <c r="H65" s="845"/>
      <c r="I65" s="561"/>
      <c r="J65" s="561"/>
      <c r="K65" s="819" t="s">
        <v>645</v>
      </c>
      <c r="L65" s="840"/>
    </row>
    <row r="66" spans="1:12" ht="108" customHeight="1" x14ac:dyDescent="0.4">
      <c r="A66" s="5"/>
      <c r="B66"/>
      <c r="E66" s="846" t="s">
        <v>639</v>
      </c>
      <c r="F66" s="847"/>
      <c r="G66" s="847"/>
      <c r="H66" s="848"/>
      <c r="I66" s="561"/>
      <c r="J66" s="561"/>
      <c r="K66" s="841" t="s">
        <v>643</v>
      </c>
      <c r="L66" s="842"/>
    </row>
    <row r="67" spans="1:12" ht="97.5" customHeight="1" x14ac:dyDescent="0.4">
      <c r="A67" s="5"/>
      <c r="B67"/>
      <c r="E67" s="849" t="s">
        <v>640</v>
      </c>
      <c r="F67" s="850"/>
      <c r="G67" s="850"/>
      <c r="H67" s="851"/>
      <c r="I67" s="561"/>
      <c r="J67" s="561"/>
      <c r="K67" s="841" t="s">
        <v>644</v>
      </c>
      <c r="L67" s="842"/>
    </row>
    <row r="68" spans="1:12" x14ac:dyDescent="0.4">
      <c r="A68" s="5"/>
      <c r="B68"/>
      <c r="E68" s="1"/>
      <c r="F68" s="6"/>
      <c r="H68" s="1"/>
      <c r="L68" s="522"/>
    </row>
    <row r="69" spans="1:12" ht="14.25" customHeight="1" x14ac:dyDescent="0.4">
      <c r="A69" s="5"/>
      <c r="B69"/>
      <c r="E69" s="880" t="s">
        <v>651</v>
      </c>
      <c r="F69" s="881"/>
      <c r="G69" s="881"/>
      <c r="H69" s="881"/>
      <c r="I69" s="881"/>
      <c r="J69" s="881"/>
      <c r="K69" s="881"/>
      <c r="L69" s="882"/>
    </row>
    <row r="70" spans="1:12" ht="35.15" customHeight="1" x14ac:dyDescent="0.4">
      <c r="A70" s="5"/>
      <c r="B70"/>
      <c r="E70" s="567"/>
      <c r="F70" s="568"/>
      <c r="G70" s="569"/>
      <c r="H70" s="570" t="str">
        <f>'Lookups &amp; Changes'!$B97</f>
        <v>Not Performing (1)</v>
      </c>
      <c r="I70" s="571"/>
      <c r="J70" s="571"/>
      <c r="K70"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0" s="823"/>
    </row>
    <row r="71" spans="1:12" ht="35.15" customHeight="1" x14ac:dyDescent="0.4">
      <c r="A71" s="5"/>
      <c r="B71"/>
      <c r="E71" s="567"/>
      <c r="F71" s="568"/>
      <c r="G71" s="569"/>
      <c r="H71" s="570" t="str">
        <f>'Lookups &amp; Changes'!$B98</f>
        <v>Minimally Performing (2)</v>
      </c>
      <c r="I71" s="571"/>
      <c r="J71" s="571"/>
      <c r="K71"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1" s="821"/>
    </row>
    <row r="72" spans="1:12" ht="35.15" customHeight="1" x14ac:dyDescent="0.4">
      <c r="A72" s="5"/>
      <c r="B72"/>
      <c r="E72" s="567"/>
      <c r="F72" s="568"/>
      <c r="G72" s="569"/>
      <c r="H72" s="570" t="str">
        <f>'Lookups &amp; Changes'!$B99</f>
        <v>Substantially Performing (3)</v>
      </c>
      <c r="I72" s="571"/>
      <c r="J72" s="571"/>
      <c r="K72"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2" s="821"/>
    </row>
    <row r="73" spans="1:12" ht="35.15" customHeight="1" x14ac:dyDescent="0.4">
      <c r="A73" s="5"/>
      <c r="B73"/>
      <c r="E73" s="567"/>
      <c r="F73" s="568"/>
      <c r="G73" s="569"/>
      <c r="H73" s="570" t="str">
        <f>'Lookups &amp; Changes'!$B100</f>
        <v>Fully Performing (4)</v>
      </c>
      <c r="I73" s="571"/>
      <c r="J73" s="571"/>
      <c r="K73" s="820" t="str">
        <f>'Lookups &amp; Changes'!$D100</f>
        <v>The organization respects the rights of personnel enumerated in the principles. (typically resulting in, with respect to this criterion: (a) no adverse impacts; or (b) only adverse impacts of low incidence and low severity).</v>
      </c>
      <c r="L73" s="821"/>
    </row>
    <row r="74" spans="1:12" ht="45" customHeight="1" x14ac:dyDescent="0.4">
      <c r="A74" s="5"/>
      <c r="B74"/>
      <c r="E74" s="572"/>
      <c r="F74" s="575"/>
      <c r="G74" s="576"/>
      <c r="H74" s="573" t="str">
        <f>'Lookups &amp; Changes'!$B101</f>
        <v>Exceeding  (5)</v>
      </c>
      <c r="I74" s="571"/>
      <c r="J74" s="571"/>
      <c r="K74"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4" s="819"/>
    </row>
    <row r="75" spans="1:12" x14ac:dyDescent="0.4">
      <c r="A75" s="5"/>
      <c r="B75"/>
      <c r="E75" s="1"/>
      <c r="F75" s="6"/>
      <c r="H75" s="554"/>
      <c r="K75" s="555"/>
      <c r="L75" s="553"/>
    </row>
    <row r="76" spans="1:12" x14ac:dyDescent="0.4">
      <c r="A76" s="419"/>
      <c r="B76" s="8"/>
      <c r="C76" s="7"/>
      <c r="D76" s="7"/>
      <c r="E76" s="9"/>
      <c r="F76" s="26"/>
      <c r="G76" s="8"/>
      <c r="H76" s="9"/>
      <c r="I76" s="7"/>
      <c r="J76" s="7"/>
      <c r="K76" s="10"/>
      <c r="L76" s="221"/>
    </row>
    <row r="77" spans="1:12" s="16" customFormat="1" x14ac:dyDescent="0.4">
      <c r="A77" s="17"/>
      <c r="C77" s="15"/>
      <c r="D77" s="15"/>
      <c r="E77" s="25"/>
      <c r="F77" s="27"/>
      <c r="H77" s="25"/>
      <c r="I77" s="15"/>
      <c r="J77" s="15"/>
      <c r="K77" s="140"/>
      <c r="L77" s="140"/>
    </row>
  </sheetData>
  <sheetProtection algorithmName="SHA-512" hashValue="F4a1+o1W2mhKkQaXvdjdyuouYWHI/Dt5iPpXpCHcZixJD9C/k9h8MTzIiTYbaMTnRxyMPR84MFbPkLrZ9aS9MQ==" saltValue="LcwioA4lKlQWMkQLgRNQyA==" spinCount="100000" sheet="1" formatRows="0" insertHyperlinks="0"/>
  <mergeCells count="33">
    <mergeCell ref="E26:L26"/>
    <mergeCell ref="E27:L27"/>
    <mergeCell ref="E28:L28"/>
    <mergeCell ref="E29:L29"/>
    <mergeCell ref="H62:I62"/>
    <mergeCell ref="K40:L40"/>
    <mergeCell ref="K41:L41"/>
    <mergeCell ref="K42:L42"/>
    <mergeCell ref="K43:L43"/>
    <mergeCell ref="K44:L44"/>
    <mergeCell ref="E56:H56"/>
    <mergeCell ref="K62:L62"/>
    <mergeCell ref="K36:L36"/>
    <mergeCell ref="A35:B35"/>
    <mergeCell ref="E39:L39"/>
    <mergeCell ref="E64:L64"/>
    <mergeCell ref="E65:H65"/>
    <mergeCell ref="K65:L65"/>
    <mergeCell ref="K56:L56"/>
    <mergeCell ref="A61:B61"/>
    <mergeCell ref="E69:L69"/>
    <mergeCell ref="K35:L35"/>
    <mergeCell ref="K74:L74"/>
    <mergeCell ref="E55:H55"/>
    <mergeCell ref="K55:L55"/>
    <mergeCell ref="E66:H66"/>
    <mergeCell ref="K66:L66"/>
    <mergeCell ref="K71:L71"/>
    <mergeCell ref="K73:L73"/>
    <mergeCell ref="K67:L67"/>
    <mergeCell ref="K72:L72"/>
    <mergeCell ref="E67:H67"/>
    <mergeCell ref="K70:L70"/>
  </mergeCells>
  <conditionalFormatting sqref="E3:E9">
    <cfRule type="expression" dxfId="532" priority="131">
      <formula>$E3="Not Reviewed"</formula>
    </cfRule>
    <cfRule type="expression" dxfId="531" priority="138">
      <formula>$E3="Not Applicable"</formula>
    </cfRule>
    <cfRule type="notContainsBlanks" dxfId="530" priority="139">
      <formula>LEN(TRIM(E3))&gt;0</formula>
    </cfRule>
  </conditionalFormatting>
  <conditionalFormatting sqref="E4:E9">
    <cfRule type="expression" dxfId="529" priority="152">
      <formula>E4="Not Reviewed"</formula>
    </cfRule>
    <cfRule type="expression" dxfId="528" priority="151">
      <formula>E4="Not Applicable"</formula>
    </cfRule>
  </conditionalFormatting>
  <conditionalFormatting sqref="E6">
    <cfRule type="expression" dxfId="527" priority="140">
      <formula>$E6="Not Reviewed"</formula>
    </cfRule>
    <cfRule type="expression" dxfId="526" priority="141">
      <formula>$E6="Not Applicable"</formula>
    </cfRule>
  </conditionalFormatting>
  <conditionalFormatting sqref="E36">
    <cfRule type="notContainsBlanks" dxfId="525" priority="23">
      <formula>LEN(TRIM(E36))&gt;0</formula>
    </cfRule>
    <cfRule type="expression" dxfId="524" priority="21">
      <formula>$E36="Not Reviewed"</formula>
    </cfRule>
    <cfRule type="expression" dxfId="523" priority="22">
      <formula>$E36="Not Applicable"</formula>
    </cfRule>
  </conditionalFormatting>
  <conditionalFormatting sqref="E56">
    <cfRule type="expression" dxfId="522" priority="7">
      <formula>$E$56="Adjusted Down"</formula>
    </cfRule>
    <cfRule type="expression" dxfId="521" priority="8">
      <formula>$E$56="Correct as Calculated"</formula>
    </cfRule>
    <cfRule type="expression" dxfId="520" priority="9">
      <formula>$E$56="Adjusted Up"</formula>
    </cfRule>
  </conditionalFormatting>
  <conditionalFormatting sqref="H3:H9">
    <cfRule type="expression" dxfId="519" priority="87">
      <formula>$H3="Not Performing (1)"</formula>
    </cfRule>
    <cfRule type="expression" dxfId="518" priority="90">
      <formula>$H3=""</formula>
    </cfRule>
    <cfRule type="expression" dxfId="517" priority="89">
      <formula>$H3="Substantially Performing (3)"</formula>
    </cfRule>
    <cfRule type="expression" dxfId="516" priority="88">
      <formula>$H3="Minimally Performing (2)"</formula>
    </cfRule>
  </conditionalFormatting>
  <conditionalFormatting sqref="H36">
    <cfRule type="expression" dxfId="515" priority="17">
      <formula>$H36="Immature (1)"</formula>
    </cfRule>
    <cfRule type="expression" dxfId="514" priority="18">
      <formula>$H36="Developing (2)"</formula>
    </cfRule>
    <cfRule type="expression" dxfId="513" priority="19">
      <formula>$H36="Maturing (3)"</formula>
    </cfRule>
    <cfRule type="expression" dxfId="512" priority="20">
      <formula>$H36=""</formula>
    </cfRule>
  </conditionalFormatting>
  <conditionalFormatting sqref="H62 K62">
    <cfRule type="expression" dxfId="511" priority="4">
      <formula>$H62="Adjusted Down"</formula>
    </cfRule>
    <cfRule type="expression" dxfId="510" priority="5">
      <formula>$H62="Adjusted Up"</formula>
    </cfRule>
    <cfRule type="expression" dxfId="509" priority="6">
      <formula>$H62="Correct as Calculated"</formula>
    </cfRule>
  </conditionalFormatting>
  <conditionalFormatting sqref="I9:J9">
    <cfRule type="expression" dxfId="508" priority="66">
      <formula>$H9=""</formula>
    </cfRule>
    <cfRule type="expression" dxfId="507" priority="63">
      <formula>$H9="Immature (1)"</formula>
    </cfRule>
    <cfRule type="expression" dxfId="506" priority="64">
      <formula>$H9="Developing (2)"</formula>
    </cfRule>
    <cfRule type="expression" dxfId="505" priority="65">
      <formula>$H9="Maturing (3)"</formula>
    </cfRule>
  </conditionalFormatting>
  <conditionalFormatting sqref="K36">
    <cfRule type="expression" dxfId="504" priority="16">
      <formula>$H36=""</formula>
    </cfRule>
    <cfRule type="expression" dxfId="503" priority="15">
      <formula>$H36="Maturing (3)"</formula>
    </cfRule>
    <cfRule type="expression" dxfId="502" priority="14">
      <formula>$H36="Developing (2)"</formula>
    </cfRule>
    <cfRule type="expression" dxfId="501" priority="13">
      <formula>$H36="Immature (1)"</formula>
    </cfRule>
  </conditionalFormatting>
  <conditionalFormatting sqref="K3:L9">
    <cfRule type="expression" dxfId="500" priority="36">
      <formula>$H3="Not Performing (1)"</formula>
    </cfRule>
    <cfRule type="expression" dxfId="499" priority="38">
      <formula>$H3="Substantially Performing (3)"</formula>
    </cfRule>
    <cfRule type="expression" dxfId="498" priority="39">
      <formula>$H3=""</formula>
    </cfRule>
    <cfRule type="expression" dxfId="497" priority="37">
      <formula>$H3="Minimally Performing (2)"</formula>
    </cfRule>
  </conditionalFormatting>
  <dataValidations count="6">
    <dataValidation type="list" allowBlank="1" showInputMessage="1" showErrorMessage="1" sqref="H3:H9" xr:uid="{00000000-0002-0000-0200-000000000000}">
      <formula1>Decent_Work_Rating_Pulldown_Range</formula1>
    </dataValidation>
    <dataValidation type="list" allowBlank="1" showInputMessage="1" showErrorMessage="1" sqref="E3:E9" xr:uid="{00000000-0002-0000-0200-000001000000}">
      <formula1>Included_or_Not_Range</formula1>
    </dataValidation>
    <dataValidation type="list" allowBlank="1" showInputMessage="1" showErrorMessage="1" sqref="C3:C9" xr:uid="{00000000-0002-0000-0200-000002000000}">
      <formula1>Weight_Range</formula1>
    </dataValidation>
    <dataValidation type="list" allowBlank="1" showInputMessage="1" showErrorMessage="1" sqref="E56" xr:uid="{A2F2797C-C077-44BC-818C-AACA70684BD4}">
      <formula1>Respect_Adjustment</formula1>
    </dataValidation>
    <dataValidation type="list" allowBlank="1" showInputMessage="1" showErrorMessage="1" sqref="H36" xr:uid="{1823C3DB-0923-4DB0-AFD5-356D94F9E282}">
      <formula1>DW_Management_Systems_Level</formula1>
    </dataValidation>
    <dataValidation type="list" allowBlank="1" showInputMessage="1" showErrorMessage="1" sqref="E36" xr:uid="{D3B65A0F-D5C6-4DFF-8FBF-76BCCCC2EB10}">
      <formula1>Included_or_Not_MS_and_Overarching_Range</formula1>
    </dataValidation>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L82"/>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41" customWidth="1"/>
    <col min="2" max="2" width="46.53515625" style="139" customWidth="1"/>
    <col min="3" max="3" width="9.15234375" style="41" hidden="1" customWidth="1"/>
    <col min="4" max="4" width="11.15234375" style="41" hidden="1" customWidth="1"/>
    <col min="5" max="5" width="13.69140625" style="42" customWidth="1"/>
    <col min="6" max="6" width="11.69140625" style="42" hidden="1" customWidth="1"/>
    <col min="7" max="7" width="0.3828125" style="42" hidden="1" customWidth="1"/>
    <col min="8" max="8" width="13.69140625" style="41" customWidth="1"/>
    <col min="9" max="9" width="10.3828125" style="42" hidden="1" customWidth="1"/>
    <col min="10" max="10" width="9.15234375" style="42" hidden="1" customWidth="1"/>
    <col min="11" max="12" width="68.53515625" style="3" customWidth="1"/>
  </cols>
  <sheetData>
    <row r="1" spans="1:12" ht="15" customHeight="1" x14ac:dyDescent="0.4">
      <c r="A1" s="691" t="s">
        <v>566</v>
      </c>
      <c r="B1" s="698"/>
      <c r="C1" s="699"/>
      <c r="D1" s="699"/>
      <c r="E1" s="700"/>
      <c r="F1" s="700"/>
      <c r="G1" s="692"/>
      <c r="H1" s="693"/>
      <c r="I1" s="700"/>
      <c r="J1" s="700"/>
      <c r="K1" s="696"/>
      <c r="L1" s="697"/>
    </row>
    <row r="2" spans="1:12" s="4" customFormat="1" ht="45" customHeight="1" x14ac:dyDescent="0.4">
      <c r="A2" s="53" t="s">
        <v>21</v>
      </c>
      <c r="B2" s="249" t="s">
        <v>19</v>
      </c>
      <c r="C2" s="239" t="s">
        <v>183</v>
      </c>
      <c r="D2" s="239" t="s">
        <v>277</v>
      </c>
      <c r="E2" s="249" t="s">
        <v>361</v>
      </c>
      <c r="F2" s="249" t="s">
        <v>488</v>
      </c>
      <c r="G2" s="54" t="s">
        <v>275</v>
      </c>
      <c r="H2" s="55" t="s">
        <v>274</v>
      </c>
      <c r="I2" s="239" t="s">
        <v>276</v>
      </c>
      <c r="J2" s="239" t="s">
        <v>287</v>
      </c>
      <c r="K2" s="55" t="s">
        <v>459</v>
      </c>
      <c r="L2" s="59" t="s">
        <v>460</v>
      </c>
    </row>
    <row r="3" spans="1:12" ht="219.75" customHeight="1" x14ac:dyDescent="0.4">
      <c r="A3" s="682" t="s">
        <v>104</v>
      </c>
      <c r="B3" s="358" t="s">
        <v>42</v>
      </c>
      <c r="C3" s="250" t="s">
        <v>271</v>
      </c>
      <c r="D3" s="250">
        <f t="shared" ref="D3:D13" si="0">VLOOKUP(C3,Importance_Weighting_Lookup_Table,2,FALSE)</f>
        <v>1</v>
      </c>
      <c r="E3" s="412" t="s">
        <v>237</v>
      </c>
      <c r="F3" s="322" t="e">
        <f t="shared" ref="F3:F13" si="1">IF($E3="Included",G3,"#N/A")</f>
        <v>#N/A</v>
      </c>
      <c r="G3" s="247" t="e">
        <f t="shared" ref="G3:G13" si="2">VLOOKUP($H3,DW_Lookup_Table,2,FALSE)</f>
        <v>#N/A</v>
      </c>
      <c r="H3" s="428"/>
      <c r="I3" s="251" t="e">
        <f t="shared" ref="I3:I8" si="3">G3*D3</f>
        <v>#N/A</v>
      </c>
      <c r="J3" s="251">
        <f t="shared" ref="J3:J8" si="4">IF(E3="Included",(D3*3), 0)</f>
        <v>3</v>
      </c>
      <c r="K3" s="128"/>
      <c r="L3" s="128"/>
    </row>
    <row r="4" spans="1:12" ht="87.75" customHeight="1" x14ac:dyDescent="0.4">
      <c r="A4" s="682" t="s">
        <v>103</v>
      </c>
      <c r="B4" s="358" t="s">
        <v>41</v>
      </c>
      <c r="C4" s="250" t="s">
        <v>271</v>
      </c>
      <c r="D4" s="250">
        <f t="shared" si="0"/>
        <v>1</v>
      </c>
      <c r="E4" s="412" t="s">
        <v>237</v>
      </c>
      <c r="F4" s="322" t="e">
        <f t="shared" si="1"/>
        <v>#N/A</v>
      </c>
      <c r="G4" s="247" t="e">
        <f t="shared" si="2"/>
        <v>#N/A</v>
      </c>
      <c r="H4" s="428"/>
      <c r="I4" s="252" t="e">
        <f t="shared" si="3"/>
        <v>#N/A</v>
      </c>
      <c r="J4" s="252">
        <f t="shared" si="4"/>
        <v>3</v>
      </c>
      <c r="K4" s="128"/>
      <c r="L4" s="128"/>
    </row>
    <row r="5" spans="1:12" ht="229.5" customHeight="1" x14ac:dyDescent="0.4">
      <c r="A5" s="682" t="s">
        <v>105</v>
      </c>
      <c r="B5" s="358" t="s">
        <v>43</v>
      </c>
      <c r="C5" s="250" t="s">
        <v>271</v>
      </c>
      <c r="D5" s="250">
        <f t="shared" si="0"/>
        <v>1</v>
      </c>
      <c r="E5" s="412" t="s">
        <v>237</v>
      </c>
      <c r="F5" s="322" t="e">
        <f t="shared" si="1"/>
        <v>#N/A</v>
      </c>
      <c r="G5" s="247" t="e">
        <f t="shared" si="2"/>
        <v>#N/A</v>
      </c>
      <c r="H5" s="428"/>
      <c r="I5" s="252" t="e">
        <f t="shared" si="3"/>
        <v>#N/A</v>
      </c>
      <c r="J5" s="252">
        <f t="shared" si="4"/>
        <v>3</v>
      </c>
      <c r="K5" s="128"/>
      <c r="L5" s="128"/>
    </row>
    <row r="6" spans="1:12" ht="143.25" customHeight="1" x14ac:dyDescent="0.4">
      <c r="A6" s="682" t="s">
        <v>106</v>
      </c>
      <c r="B6" s="358" t="s">
        <v>44</v>
      </c>
      <c r="C6" s="250" t="s">
        <v>271</v>
      </c>
      <c r="D6" s="250">
        <f t="shared" si="0"/>
        <v>1</v>
      </c>
      <c r="E6" s="412" t="s">
        <v>237</v>
      </c>
      <c r="F6" s="322" t="e">
        <f t="shared" si="1"/>
        <v>#N/A</v>
      </c>
      <c r="G6" s="247" t="e">
        <f t="shared" si="2"/>
        <v>#N/A</v>
      </c>
      <c r="H6" s="428"/>
      <c r="I6" s="252" t="e">
        <f t="shared" si="3"/>
        <v>#N/A</v>
      </c>
      <c r="J6" s="252">
        <f t="shared" si="4"/>
        <v>3</v>
      </c>
      <c r="K6" s="128"/>
      <c r="L6" s="128"/>
    </row>
    <row r="7" spans="1:12" ht="67.5" customHeight="1" x14ac:dyDescent="0.4">
      <c r="A7" s="682" t="s">
        <v>107</v>
      </c>
      <c r="B7" s="358" t="s">
        <v>45</v>
      </c>
      <c r="C7" s="250" t="s">
        <v>271</v>
      </c>
      <c r="D7" s="250">
        <f t="shared" si="0"/>
        <v>1</v>
      </c>
      <c r="E7" s="412" t="s">
        <v>237</v>
      </c>
      <c r="F7" s="322" t="e">
        <f t="shared" si="1"/>
        <v>#N/A</v>
      </c>
      <c r="G7" s="247" t="e">
        <f t="shared" si="2"/>
        <v>#N/A</v>
      </c>
      <c r="H7" s="428"/>
      <c r="I7" s="252" t="e">
        <f t="shared" si="3"/>
        <v>#N/A</v>
      </c>
      <c r="J7" s="252">
        <f t="shared" si="4"/>
        <v>3</v>
      </c>
      <c r="K7" s="128"/>
      <c r="L7" s="128"/>
    </row>
    <row r="8" spans="1:12" ht="115.5" customHeight="1" x14ac:dyDescent="0.4">
      <c r="A8" s="682" t="s">
        <v>108</v>
      </c>
      <c r="B8" s="358" t="s">
        <v>46</v>
      </c>
      <c r="C8" s="250" t="s">
        <v>271</v>
      </c>
      <c r="D8" s="250">
        <f t="shared" si="0"/>
        <v>1</v>
      </c>
      <c r="E8" s="412" t="s">
        <v>237</v>
      </c>
      <c r="F8" s="322" t="e">
        <f t="shared" si="1"/>
        <v>#N/A</v>
      </c>
      <c r="G8" s="247" t="e">
        <f t="shared" si="2"/>
        <v>#N/A</v>
      </c>
      <c r="H8" s="428"/>
      <c r="I8" s="252" t="e">
        <f t="shared" si="3"/>
        <v>#N/A</v>
      </c>
      <c r="J8" s="252">
        <f t="shared" si="4"/>
        <v>3</v>
      </c>
      <c r="K8" s="128"/>
      <c r="L8" s="128"/>
    </row>
    <row r="9" spans="1:12" ht="129.75" customHeight="1" x14ac:dyDescent="0.4">
      <c r="A9" s="682" t="s">
        <v>109</v>
      </c>
      <c r="B9" s="358" t="s">
        <v>47</v>
      </c>
      <c r="C9" s="250" t="s">
        <v>271</v>
      </c>
      <c r="D9" s="250">
        <f t="shared" si="0"/>
        <v>1</v>
      </c>
      <c r="E9" s="412" t="s">
        <v>237</v>
      </c>
      <c r="F9" s="322" t="e">
        <f t="shared" si="1"/>
        <v>#N/A</v>
      </c>
      <c r="G9" s="247" t="e">
        <f t="shared" si="2"/>
        <v>#N/A</v>
      </c>
      <c r="H9" s="428"/>
      <c r="I9" s="252" t="e">
        <f>G9*D29</f>
        <v>#N/A</v>
      </c>
      <c r="J9" s="252">
        <f>IF(E9="Included",(D29*3), 0)</f>
        <v>0</v>
      </c>
      <c r="K9" s="128"/>
      <c r="L9" s="128"/>
    </row>
    <row r="10" spans="1:12" ht="100.5" customHeight="1" x14ac:dyDescent="0.4">
      <c r="A10" s="682" t="s">
        <v>110</v>
      </c>
      <c r="B10" s="358" t="s">
        <v>48</v>
      </c>
      <c r="C10" s="250" t="s">
        <v>271</v>
      </c>
      <c r="D10" s="250">
        <f t="shared" si="0"/>
        <v>1</v>
      </c>
      <c r="E10" s="412" t="s">
        <v>237</v>
      </c>
      <c r="F10" s="322" t="e">
        <f t="shared" si="1"/>
        <v>#N/A</v>
      </c>
      <c r="G10" s="247" t="e">
        <f t="shared" si="2"/>
        <v>#N/A</v>
      </c>
      <c r="H10" s="428"/>
      <c r="I10" s="252" t="e">
        <f>G10*D30</f>
        <v>#N/A</v>
      </c>
      <c r="J10" s="252">
        <f>IF(E10="Included",(D30*3), 0)</f>
        <v>0</v>
      </c>
      <c r="K10" s="128"/>
      <c r="L10" s="128"/>
    </row>
    <row r="11" spans="1:12" ht="109.5" customHeight="1" x14ac:dyDescent="0.4">
      <c r="A11" s="682" t="s">
        <v>111</v>
      </c>
      <c r="B11" s="358" t="s">
        <v>49</v>
      </c>
      <c r="C11" s="250" t="s">
        <v>271</v>
      </c>
      <c r="D11" s="250">
        <f t="shared" si="0"/>
        <v>1</v>
      </c>
      <c r="E11" s="412" t="s">
        <v>237</v>
      </c>
      <c r="F11" s="322" t="e">
        <f t="shared" si="1"/>
        <v>#N/A</v>
      </c>
      <c r="G11" s="247" t="e">
        <f t="shared" si="2"/>
        <v>#N/A</v>
      </c>
      <c r="H11" s="428"/>
      <c r="I11" s="252" t="e">
        <f>G11*D31</f>
        <v>#N/A</v>
      </c>
      <c r="J11" s="252">
        <f>IF(E11="Included",(D31*3), 0)</f>
        <v>0</v>
      </c>
      <c r="K11" s="128"/>
      <c r="L11" s="128"/>
    </row>
    <row r="12" spans="1:12" ht="160.30000000000001" x14ac:dyDescent="0.4">
      <c r="A12" s="682" t="s">
        <v>112</v>
      </c>
      <c r="B12" s="358" t="s">
        <v>50</v>
      </c>
      <c r="C12" s="250" t="s">
        <v>271</v>
      </c>
      <c r="D12" s="250">
        <f t="shared" si="0"/>
        <v>1</v>
      </c>
      <c r="E12" s="412" t="s">
        <v>237</v>
      </c>
      <c r="F12" s="322" t="e">
        <f t="shared" si="1"/>
        <v>#N/A</v>
      </c>
      <c r="G12" s="247" t="e">
        <f t="shared" si="2"/>
        <v>#N/A</v>
      </c>
      <c r="H12" s="428"/>
      <c r="I12" s="252" t="e">
        <f>G12*D32</f>
        <v>#N/A</v>
      </c>
      <c r="J12" s="252">
        <f>IF(E12="Included",(D32*3), 0)</f>
        <v>0</v>
      </c>
      <c r="K12" s="128"/>
      <c r="L12" s="128"/>
    </row>
    <row r="13" spans="1:12" ht="181.5" customHeight="1" x14ac:dyDescent="0.4">
      <c r="A13" s="682" t="s">
        <v>113</v>
      </c>
      <c r="B13" s="358" t="s">
        <v>51</v>
      </c>
      <c r="C13" s="250" t="s">
        <v>271</v>
      </c>
      <c r="D13" s="250">
        <f t="shared" si="0"/>
        <v>1</v>
      </c>
      <c r="E13" s="412" t="s">
        <v>237</v>
      </c>
      <c r="F13" s="322" t="e">
        <f t="shared" si="1"/>
        <v>#N/A</v>
      </c>
      <c r="G13" s="247" t="e">
        <f t="shared" si="2"/>
        <v>#N/A</v>
      </c>
      <c r="H13" s="428"/>
      <c r="I13" s="253" t="e">
        <f>G13*D33</f>
        <v>#N/A</v>
      </c>
      <c r="J13" s="253">
        <f>IF(E13="Included",(D33*3), 0)</f>
        <v>0</v>
      </c>
      <c r="K13" s="128"/>
      <c r="L13" s="128"/>
    </row>
    <row r="14" spans="1:12" hidden="1" x14ac:dyDescent="0.4">
      <c r="E14" s="320" t="s">
        <v>489</v>
      </c>
      <c r="F14" s="41">
        <f>SUMIF(D3_Rating_Tested,"&lt;&gt;#N/A")</f>
        <v>0</v>
      </c>
      <c r="G14"/>
      <c r="I14" s="506" t="e">
        <f>SUMIF(Weighted_DW3_Result,"#N/A")</f>
        <v>#N/A</v>
      </c>
      <c r="J14" s="506"/>
      <c r="K14" s="507"/>
      <c r="L14" s="522"/>
    </row>
    <row r="15" spans="1:12" hidden="1" x14ac:dyDescent="0.4">
      <c r="E15" s="321" t="s">
        <v>280</v>
      </c>
      <c r="F15" s="41">
        <f>COUNT(D3_Rating_Tested)</f>
        <v>0</v>
      </c>
      <c r="G15"/>
      <c r="I15" s="506" t="e" cm="1">
        <f t="array" ref="I15">COUNTIF(Basic_DW3_Result,"#N/A")</f>
        <v>#NAME?</v>
      </c>
      <c r="J15" s="506"/>
      <c r="K15" s="507"/>
      <c r="L15" s="522"/>
    </row>
    <row r="16" spans="1:12" hidden="1" x14ac:dyDescent="0.4">
      <c r="E16" s="320" t="s">
        <v>281</v>
      </c>
      <c r="F16" s="508" t="e">
        <f>F14/F15</f>
        <v>#DIV/0!</v>
      </c>
      <c r="G16"/>
      <c r="I16" s="506" t="e">
        <f>I14/I15</f>
        <v>#N/A</v>
      </c>
      <c r="J16" s="506"/>
      <c r="K16" s="507"/>
      <c r="L16" s="522"/>
    </row>
    <row r="17" spans="1:12" hidden="1" x14ac:dyDescent="0.4">
      <c r="E17" s="320" t="s">
        <v>282</v>
      </c>
      <c r="F17" s="41" t="str">
        <f>IF(G17&gt;100,"N/A",G17)</f>
        <v>N/A</v>
      </c>
      <c r="G17" s="41" cm="1">
        <f t="array" ref="G17">MIN(IF(ISNA(D3_Rating_Tested),10000000000,D3_Rating_Tested))</f>
        <v>10000000000</v>
      </c>
      <c r="I17" s="520"/>
      <c r="J17" s="520">
        <f>SUM(J3:J13)</f>
        <v>18</v>
      </c>
      <c r="K17" s="507"/>
      <c r="L17" s="522"/>
    </row>
    <row r="18" spans="1:12" hidden="1" x14ac:dyDescent="0.4">
      <c r="E18" s="320" t="s">
        <v>283</v>
      </c>
      <c r="F18" s="41" t="str">
        <f>IF(OR(G18&gt;100,G18=0),"N/A",G18)</f>
        <v>N/A</v>
      </c>
      <c r="G18" s="41" cm="1">
        <f t="array" ref="G18">MAX(IF(NOT(ISNA(D3_Rating_Tested)),D3_Rating_Tested,0))</f>
        <v>0</v>
      </c>
      <c r="I18" s="520"/>
      <c r="J18" s="254" t="e">
        <f>I14/J17</f>
        <v>#N/A</v>
      </c>
      <c r="K18" s="507"/>
      <c r="L18" s="522"/>
    </row>
    <row r="19" spans="1:12" hidden="1" x14ac:dyDescent="0.4">
      <c r="E19" s="320" t="s">
        <v>392</v>
      </c>
      <c r="F19" s="41">
        <f>COUNTIF(D3_Rating_Tested,1)</f>
        <v>0</v>
      </c>
      <c r="G19"/>
      <c r="I19" s="521"/>
      <c r="J19" s="45"/>
      <c r="K19" s="139"/>
      <c r="L19" s="522"/>
    </row>
    <row r="20" spans="1:12" hidden="1" x14ac:dyDescent="0.4">
      <c r="E20" s="320" t="s">
        <v>467</v>
      </c>
      <c r="F20" s="41">
        <f>COUNTIF(D3_Rating_Tested,2)</f>
        <v>0</v>
      </c>
      <c r="G20"/>
      <c r="I20" s="521"/>
      <c r="J20" s="45"/>
      <c r="K20" s="139"/>
      <c r="L20" s="522"/>
    </row>
    <row r="21" spans="1:12" hidden="1" x14ac:dyDescent="0.4">
      <c r="E21" s="320" t="s">
        <v>490</v>
      </c>
      <c r="F21" s="41">
        <f>COUNTIF(D3_Rating_Tested,3)</f>
        <v>0</v>
      </c>
      <c r="G21"/>
      <c r="I21" s="41"/>
      <c r="J21" s="41"/>
      <c r="L21" s="522"/>
    </row>
    <row r="22" spans="1:12" x14ac:dyDescent="0.4">
      <c r="A22" s="601"/>
      <c r="B22" s="602"/>
      <c r="C22" s="601"/>
      <c r="D22" s="601"/>
      <c r="E22" s="598"/>
      <c r="F22" s="603"/>
      <c r="G22" s="603"/>
      <c r="H22" s="601"/>
      <c r="I22" s="601"/>
      <c r="J22" s="601"/>
      <c r="K22" s="597"/>
      <c r="L22" s="600"/>
    </row>
    <row r="23" spans="1:12" s="16" customFormat="1" x14ac:dyDescent="0.4">
      <c r="A23" s="41"/>
      <c r="B23" s="527" t="s">
        <v>225</v>
      </c>
      <c r="C23" s="41"/>
      <c r="D23" s="41"/>
      <c r="E23" s="42"/>
      <c r="F23" s="42"/>
      <c r="G23" s="42"/>
      <c r="H23" s="41"/>
      <c r="I23" s="42"/>
      <c r="J23" s="42"/>
      <c r="K23" s="140"/>
      <c r="L23" s="220"/>
    </row>
    <row r="24" spans="1:12" s="16" customFormat="1" x14ac:dyDescent="0.4">
      <c r="A24" s="41"/>
      <c r="B24" s="528" t="s">
        <v>197</v>
      </c>
      <c r="C24" s="41"/>
      <c r="D24" s="41"/>
      <c r="E24" s="42"/>
      <c r="F24" s="42"/>
      <c r="G24" s="42"/>
      <c r="H24" s="41"/>
      <c r="I24" s="42"/>
      <c r="J24" s="42"/>
      <c r="K24" s="140"/>
      <c r="L24" s="220"/>
    </row>
    <row r="25" spans="1:12" s="16" customFormat="1" x14ac:dyDescent="0.4">
      <c r="A25" s="41"/>
      <c r="B25" s="528" t="s">
        <v>207</v>
      </c>
      <c r="C25" s="41"/>
      <c r="D25" s="41"/>
      <c r="E25" s="42"/>
      <c r="F25" s="42"/>
      <c r="G25" s="42"/>
      <c r="H25" s="41"/>
      <c r="I25" s="42"/>
      <c r="J25" s="42"/>
      <c r="K25" s="140"/>
      <c r="L25" s="220"/>
    </row>
    <row r="26" spans="1:12" s="16" customFormat="1" x14ac:dyDescent="0.4">
      <c r="A26" s="41"/>
      <c r="B26" s="528" t="s">
        <v>208</v>
      </c>
      <c r="C26" s="41"/>
      <c r="D26" s="41"/>
      <c r="E26" s="42"/>
      <c r="F26" s="42"/>
      <c r="G26" s="42"/>
      <c r="H26" s="41"/>
      <c r="I26" s="42"/>
      <c r="J26" s="42"/>
      <c r="K26" s="140"/>
      <c r="L26" s="220"/>
    </row>
    <row r="27" spans="1:12" s="16" customFormat="1" x14ac:dyDescent="0.4">
      <c r="A27" s="41"/>
      <c r="B27" s="528" t="s">
        <v>209</v>
      </c>
      <c r="C27" s="41"/>
      <c r="D27" s="41"/>
      <c r="E27" s="42"/>
      <c r="F27" s="42"/>
      <c r="G27" s="42"/>
      <c r="H27" s="41"/>
      <c r="I27" s="42"/>
      <c r="J27" s="42"/>
      <c r="K27" s="140"/>
      <c r="L27" s="220"/>
    </row>
    <row r="28" spans="1:12" s="16" customFormat="1" x14ac:dyDescent="0.4">
      <c r="A28" s="41"/>
      <c r="B28" s="528" t="s">
        <v>210</v>
      </c>
      <c r="C28" s="41"/>
      <c r="D28" s="41"/>
      <c r="E28" s="42"/>
      <c r="F28" s="42"/>
      <c r="G28" s="42"/>
      <c r="H28" s="41"/>
      <c r="I28" s="42"/>
      <c r="J28" s="42"/>
      <c r="K28" s="140"/>
      <c r="L28" s="220"/>
    </row>
    <row r="29" spans="1:12" s="16" customFormat="1" x14ac:dyDescent="0.4">
      <c r="A29" s="15"/>
      <c r="B29" s="140"/>
      <c r="C29" s="15"/>
      <c r="D29" s="15"/>
      <c r="H29" s="15"/>
      <c r="K29" s="140"/>
      <c r="L29" s="220"/>
    </row>
    <row r="30" spans="1:12" s="16" customFormat="1" x14ac:dyDescent="0.4">
      <c r="A30" s="15"/>
      <c r="B30" s="512" t="s">
        <v>381</v>
      </c>
      <c r="C30" s="15"/>
      <c r="D30" s="15"/>
      <c r="H30" s="15"/>
      <c r="K30" s="140"/>
      <c r="L30" s="220"/>
    </row>
    <row r="31" spans="1:12" s="16" customFormat="1" ht="40" customHeight="1" x14ac:dyDescent="0.4">
      <c r="A31" s="17"/>
      <c r="B31" s="490" t="str">
        <f>'Lookups &amp; Changes'!B29</f>
        <v>Not Performing (1)</v>
      </c>
      <c r="C31" s="15"/>
      <c r="D31" s="15"/>
      <c r="E31"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1" s="825"/>
      <c r="G31" s="825"/>
      <c r="H31" s="825"/>
      <c r="I31" s="825"/>
      <c r="J31" s="825"/>
      <c r="K31" s="825"/>
      <c r="L31" s="826"/>
    </row>
    <row r="32" spans="1:12" s="16" customFormat="1" ht="40" customHeight="1" x14ac:dyDescent="0.4">
      <c r="A32" s="17"/>
      <c r="B32" s="490" t="str">
        <f>'Lookups &amp; Changes'!B30</f>
        <v>Minimally Performing (2)</v>
      </c>
      <c r="C32" s="15"/>
      <c r="D32" s="15"/>
      <c r="E32" s="837" t="str">
        <f>'Lookups &amp; Changes'!D30</f>
        <v xml:space="preserve">Significant deviation(s)/omission(s) observed (indicating, with respect to this criterion, adverse impacts of: (a) high incidence and low severity; and/or (b) moderate incidence and moderate severity). </v>
      </c>
      <c r="F32" s="852"/>
      <c r="G32" s="852"/>
      <c r="H32" s="852"/>
      <c r="I32" s="852"/>
      <c r="J32" s="852"/>
      <c r="K32" s="852"/>
      <c r="L32" s="838"/>
    </row>
    <row r="33" spans="1:12" s="16" customFormat="1" ht="40" customHeight="1" x14ac:dyDescent="0.4">
      <c r="A33" s="17"/>
      <c r="B33" s="490" t="str">
        <f>'Lookups &amp; Changes'!B31</f>
        <v>Substantially Performing (3)</v>
      </c>
      <c r="C33" s="15"/>
      <c r="D33" s="15"/>
      <c r="E33" s="837" t="str">
        <f>'Lookups &amp; Changes'!D31</f>
        <v xml:space="preserve">Partial deviation(s)/omission(s) observed (indicating, with respect to this criterion, adverse impacts of: (a) moderate incidence and low severity; and/or (b) low incidence and moderate severity). </v>
      </c>
      <c r="F33" s="852"/>
      <c r="G33" s="852"/>
      <c r="H33" s="852"/>
      <c r="I33" s="852"/>
      <c r="J33" s="852"/>
      <c r="K33" s="852"/>
      <c r="L33" s="838"/>
    </row>
    <row r="34" spans="1:12" s="16" customFormat="1" ht="40" customHeight="1" x14ac:dyDescent="0.4">
      <c r="A34" s="17"/>
      <c r="B34" s="490" t="str">
        <f>'Lookups &amp; Changes'!B32</f>
        <v>Fully Performing (4)</v>
      </c>
      <c r="C34" s="15"/>
      <c r="D34" s="15"/>
      <c r="E34" s="853" t="str">
        <f>'Lookups &amp; Changes'!D32</f>
        <v>Minimal deviation(s)/omission(s) observed (indicating, with respect to this criterion: (a) no adverse impacts; or (b) only adverse impacts of low incidence and low severity).</v>
      </c>
      <c r="F34" s="854"/>
      <c r="G34" s="854"/>
      <c r="H34" s="854"/>
      <c r="I34" s="854"/>
      <c r="J34" s="854"/>
      <c r="K34" s="854"/>
      <c r="L34" s="855"/>
    </row>
    <row r="35" spans="1:12" s="16" customFormat="1" x14ac:dyDescent="0.4">
      <c r="A35" s="15"/>
      <c r="B35" s="140"/>
      <c r="C35" s="15"/>
      <c r="D35" s="15"/>
      <c r="H35" s="15"/>
      <c r="K35" s="140"/>
      <c r="L35" s="220"/>
    </row>
    <row r="36" spans="1:12" s="16" customFormat="1" x14ac:dyDescent="0.4">
      <c r="A36" s="15"/>
      <c r="B36" s="140"/>
      <c r="C36" s="15"/>
      <c r="D36" s="15"/>
      <c r="H36" s="15"/>
      <c r="K36" s="140"/>
      <c r="L36" s="220"/>
    </row>
    <row r="37" spans="1:12" x14ac:dyDescent="0.4">
      <c r="A37" s="519"/>
      <c r="B37" s="525"/>
      <c r="C37" s="519"/>
      <c r="D37" s="519"/>
      <c r="E37" s="526"/>
      <c r="F37" s="526"/>
      <c r="G37" s="526"/>
      <c r="H37" s="519"/>
      <c r="I37" s="526"/>
      <c r="J37" s="526"/>
      <c r="K37" s="10"/>
      <c r="L37" s="221"/>
    </row>
    <row r="38" spans="1:12" x14ac:dyDescent="0.4">
      <c r="A38" s="48" t="s">
        <v>573</v>
      </c>
      <c r="B38" s="49"/>
      <c r="C38" s="50"/>
      <c r="D38" s="50"/>
      <c r="E38" s="51"/>
      <c r="F38" s="52"/>
      <c r="G38" s="49"/>
      <c r="H38" s="51"/>
      <c r="I38" s="50"/>
      <c r="J38" s="50"/>
      <c r="K38" s="56"/>
      <c r="L38" s="138"/>
    </row>
    <row r="39" spans="1:12" ht="16.5" customHeight="1" x14ac:dyDescent="0.4">
      <c r="A39" s="5"/>
      <c r="B39"/>
      <c r="C39" s="2"/>
      <c r="D39" s="2"/>
      <c r="E39" s="1"/>
      <c r="F39" s="6"/>
      <c r="G39"/>
      <c r="H39" s="1"/>
      <c r="I39" s="2"/>
      <c r="J39" s="2"/>
      <c r="L39" s="522"/>
    </row>
    <row r="40" spans="1:12" ht="100" customHeight="1" x14ac:dyDescent="0.4">
      <c r="A40" s="873" t="s">
        <v>625</v>
      </c>
      <c r="B40" s="883"/>
      <c r="C40" s="675"/>
      <c r="D40" s="675"/>
      <c r="E40" s="234" t="s">
        <v>591</v>
      </c>
      <c r="F40" s="470"/>
      <c r="G40" s="471"/>
      <c r="H40" s="482" t="s">
        <v>547</v>
      </c>
      <c r="I40" s="675"/>
      <c r="J40" s="675"/>
      <c r="K40" s="878" t="s">
        <v>678</v>
      </c>
      <c r="L40" s="879"/>
    </row>
    <row r="41" spans="1:12" ht="105" customHeight="1" x14ac:dyDescent="0.4">
      <c r="A41" s="219" t="s">
        <v>607</v>
      </c>
      <c r="B41" s="409" t="s">
        <v>605</v>
      </c>
      <c r="C41" s="410"/>
      <c r="D41" s="410"/>
      <c r="E41" s="411" t="s">
        <v>404</v>
      </c>
      <c r="F41" s="587"/>
      <c r="G41" s="588"/>
      <c r="H41" s="428"/>
      <c r="I41" s="674"/>
      <c r="J41" s="674"/>
      <c r="K41" s="876"/>
      <c r="L41" s="877"/>
    </row>
    <row r="42" spans="1:12" s="16" customFormat="1" x14ac:dyDescent="0.4">
      <c r="A42" s="418"/>
      <c r="C42" s="15"/>
      <c r="D42" s="15"/>
      <c r="E42" s="25"/>
      <c r="F42" s="27"/>
      <c r="H42" s="25"/>
      <c r="I42" s="15"/>
      <c r="J42" s="15"/>
      <c r="K42" s="140"/>
      <c r="L42" s="220"/>
    </row>
    <row r="43" spans="1:12" s="16" customFormat="1" x14ac:dyDescent="0.4">
      <c r="A43" s="17"/>
      <c r="C43" s="15"/>
      <c r="D43" s="15"/>
      <c r="E43" s="25"/>
      <c r="F43" s="27"/>
      <c r="H43" s="25"/>
      <c r="I43" s="15"/>
      <c r="J43" s="15"/>
      <c r="K43" s="140"/>
      <c r="L43" s="220"/>
    </row>
    <row r="44" spans="1:12" s="16" customFormat="1" x14ac:dyDescent="0.4">
      <c r="A44" s="17"/>
      <c r="C44" s="15"/>
      <c r="D44" s="15"/>
      <c r="E44" s="829" t="s">
        <v>585</v>
      </c>
      <c r="F44" s="830"/>
      <c r="G44" s="830"/>
      <c r="H44" s="830"/>
      <c r="I44" s="830"/>
      <c r="J44" s="830"/>
      <c r="K44" s="830"/>
      <c r="L44" s="831"/>
    </row>
    <row r="45" spans="1:12" s="16" customFormat="1" ht="45" customHeight="1" x14ac:dyDescent="0.4">
      <c r="A45" s="17"/>
      <c r="C45" s="15"/>
      <c r="D45" s="15"/>
      <c r="E45" s="480"/>
      <c r="F45" s="485"/>
      <c r="G45" s="486"/>
      <c r="H45" s="481" t="str">
        <f>'Lookups &amp; Changes'!$B89</f>
        <v>Immature (1)</v>
      </c>
      <c r="I45" s="15"/>
      <c r="J45" s="15"/>
      <c r="K45"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5" s="839"/>
    </row>
    <row r="46" spans="1:12" s="16" customFormat="1" ht="45" customHeight="1" x14ac:dyDescent="0.4">
      <c r="A46" s="17"/>
      <c r="C46" s="15"/>
      <c r="D46" s="15"/>
      <c r="E46" s="546"/>
      <c r="F46" s="483"/>
      <c r="G46" s="484"/>
      <c r="H46" s="547" t="str">
        <f>'Lookups &amp; Changes'!$B90</f>
        <v>Developing (2)</v>
      </c>
      <c r="I46" s="15"/>
      <c r="J46" s="15"/>
      <c r="K46"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6" s="839"/>
    </row>
    <row r="47" spans="1:12" s="16" customFormat="1" ht="45" customHeight="1" x14ac:dyDescent="0.4">
      <c r="A47" s="17"/>
      <c r="C47" s="15"/>
      <c r="D47" s="15"/>
      <c r="E47" s="546"/>
      <c r="F47" s="483"/>
      <c r="G47" s="484"/>
      <c r="H47" s="547" t="str">
        <f>'Lookups &amp; Changes'!$B91</f>
        <v>Maturing (3)</v>
      </c>
      <c r="I47" s="15"/>
      <c r="J47" s="15"/>
      <c r="K47"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7" s="839"/>
    </row>
    <row r="48" spans="1:12" s="16" customFormat="1" ht="45" customHeight="1" x14ac:dyDescent="0.4">
      <c r="A48" s="17"/>
      <c r="C48" s="15"/>
      <c r="D48" s="15"/>
      <c r="E48" s="546"/>
      <c r="F48" s="483"/>
      <c r="G48" s="484"/>
      <c r="H48" s="547" t="str">
        <f>'Lookups &amp; Changes'!$B92</f>
        <v>Mature (4)</v>
      </c>
      <c r="I48" s="15"/>
      <c r="J48" s="15"/>
      <c r="K48" s="837" t="str">
        <f>'Lookups &amp; Changes'!$D92</f>
        <v>Management system elements supporting the requirements of this clause are well developed and implemented (typically resulting in, with respect to this clause no risks; or only risks of low likelihood and low severity).</v>
      </c>
      <c r="L48" s="838"/>
    </row>
    <row r="49" spans="1:12" s="16" customFormat="1" ht="45" customHeight="1" x14ac:dyDescent="0.4">
      <c r="A49" s="17"/>
      <c r="C49" s="15"/>
      <c r="D49" s="15"/>
      <c r="E49" s="548"/>
      <c r="F49" s="549"/>
      <c r="G49" s="550"/>
      <c r="H49" s="551" t="str">
        <f>'Lookups &amp; Changes'!$B93</f>
        <v>Exceeding (5)</v>
      </c>
      <c r="I49" s="552"/>
      <c r="J49" s="552"/>
      <c r="K49" s="835" t="str">
        <f>'Lookups &amp; Changes'!$D93</f>
        <v xml:space="preserve">Management system elements supporting the requirements of this clause are developed and implemented to exceed (Level 4) expectations, universally demonstrating exceptional outcomes for personnel. </v>
      </c>
      <c r="L49" s="836"/>
    </row>
    <row r="50" spans="1:12" s="16" customFormat="1" x14ac:dyDescent="0.4">
      <c r="A50" s="17"/>
      <c r="C50" s="15"/>
      <c r="D50" s="15"/>
      <c r="E50" s="25"/>
      <c r="F50" s="27"/>
      <c r="H50" s="25"/>
      <c r="I50" s="15"/>
      <c r="J50" s="15"/>
      <c r="K50" s="140"/>
      <c r="L50" s="220"/>
    </row>
    <row r="51" spans="1:12" x14ac:dyDescent="0.4">
      <c r="A51" s="419"/>
      <c r="B51" s="8"/>
      <c r="C51" s="7"/>
      <c r="D51" s="7"/>
      <c r="E51" s="9"/>
      <c r="F51" s="26"/>
      <c r="G51" s="8"/>
      <c r="H51" s="9"/>
      <c r="I51" s="7"/>
      <c r="J51" s="7"/>
      <c r="K51" s="10"/>
      <c r="L51" s="221"/>
    </row>
    <row r="52" spans="1:12" x14ac:dyDescent="0.4">
      <c r="A52" s="48" t="s">
        <v>582</v>
      </c>
      <c r="B52" s="49"/>
      <c r="C52" s="50"/>
      <c r="D52" s="50"/>
      <c r="E52" s="51"/>
      <c r="F52" s="52"/>
      <c r="G52" s="49"/>
      <c r="H52" s="51"/>
      <c r="I52" s="50"/>
      <c r="J52" s="50"/>
      <c r="K52" s="56"/>
      <c r="L52" s="138"/>
    </row>
    <row r="53" spans="1:12" ht="14.25" customHeight="1" x14ac:dyDescent="0.4">
      <c r="A53" s="5"/>
      <c r="B53"/>
      <c r="C53" s="2"/>
      <c r="D53" s="2"/>
      <c r="E53" s="1"/>
      <c r="F53" s="6"/>
      <c r="G53"/>
      <c r="H53" s="1"/>
      <c r="I53" s="2"/>
      <c r="J53" s="2"/>
      <c r="L53" s="522"/>
    </row>
    <row r="54" spans="1:12" ht="15" customHeight="1" x14ac:dyDescent="0.4">
      <c r="A54" s="5"/>
      <c r="B54" s="616" t="s">
        <v>657</v>
      </c>
      <c r="C54" s="500"/>
      <c r="D54" s="500"/>
      <c r="E54" s="501"/>
      <c r="F54" s="502"/>
      <c r="G54" s="502"/>
      <c r="H54" s="503"/>
      <c r="I54" s="2"/>
      <c r="J54" s="2"/>
      <c r="L54" s="522"/>
    </row>
    <row r="55" spans="1:12" ht="15" customHeight="1" x14ac:dyDescent="0.4">
      <c r="A55" s="5"/>
      <c r="B55" s="495"/>
      <c r="C55" s="495"/>
      <c r="D55" s="495"/>
      <c r="E55" s="495" t="s">
        <v>564</v>
      </c>
      <c r="F55" s="492"/>
      <c r="G55" s="492"/>
      <c r="H55" s="556">
        <f>F19</f>
        <v>0</v>
      </c>
      <c r="I55" s="2"/>
      <c r="J55" s="2"/>
      <c r="K55" s="499"/>
      <c r="L55" s="516"/>
    </row>
    <row r="56" spans="1:12" ht="15" customHeight="1" x14ac:dyDescent="0.4">
      <c r="A56" s="5"/>
      <c r="B56" s="496"/>
      <c r="C56" s="496"/>
      <c r="D56" s="496"/>
      <c r="E56" s="496" t="s">
        <v>562</v>
      </c>
      <c r="F56" s="493"/>
      <c r="G56" s="493"/>
      <c r="H56" s="583">
        <f>F20</f>
        <v>0</v>
      </c>
      <c r="I56" s="2"/>
      <c r="J56" s="2"/>
      <c r="K56" s="491"/>
      <c r="L56" s="516"/>
    </row>
    <row r="57" spans="1:12" ht="15" customHeight="1" x14ac:dyDescent="0.4">
      <c r="A57" s="5"/>
      <c r="B57" s="497"/>
      <c r="C57" s="497"/>
      <c r="D57" s="497"/>
      <c r="E57" s="497" t="s">
        <v>563</v>
      </c>
      <c r="F57" s="494"/>
      <c r="G57" s="494"/>
      <c r="H57" s="584">
        <f>F21</f>
        <v>0</v>
      </c>
      <c r="I57" s="2"/>
      <c r="J57" s="2"/>
      <c r="K57" s="491"/>
      <c r="L57" s="522"/>
    </row>
    <row r="58" spans="1:12" ht="15" customHeight="1" x14ac:dyDescent="0.4">
      <c r="A58" s="5"/>
      <c r="B58" s="498"/>
      <c r="C58" s="498"/>
      <c r="D58" s="498"/>
      <c r="E58" s="582" t="s">
        <v>539</v>
      </c>
      <c r="F58" s="498"/>
      <c r="G58" s="498"/>
      <c r="H58" s="560" t="e">
        <f>F16</f>
        <v>#DIV/0!</v>
      </c>
      <c r="I58" s="2"/>
      <c r="J58" s="2"/>
      <c r="L58" s="522"/>
    </row>
    <row r="59" spans="1:12" ht="14.25" customHeight="1" x14ac:dyDescent="0.4">
      <c r="A59" s="5"/>
      <c r="B59"/>
      <c r="C59" s="2"/>
      <c r="D59" s="2"/>
      <c r="E59" s="1"/>
      <c r="F59" s="6"/>
      <c r="G59"/>
      <c r="H59" s="1"/>
      <c r="I59" s="2"/>
      <c r="J59" s="2"/>
      <c r="L59" s="522"/>
    </row>
    <row r="60" spans="1:12" x14ac:dyDescent="0.4">
      <c r="A60" s="5"/>
      <c r="B60"/>
      <c r="C60" s="2"/>
      <c r="D60" s="2"/>
      <c r="E60" s="869" t="s">
        <v>656</v>
      </c>
      <c r="F60" s="870"/>
      <c r="G60" s="870"/>
      <c r="H60" s="871"/>
      <c r="I60" s="2"/>
      <c r="J60" s="2"/>
      <c r="K60" s="872" t="s">
        <v>658</v>
      </c>
      <c r="L60" s="872"/>
    </row>
    <row r="61" spans="1:12" ht="43.75" x14ac:dyDescent="0.4">
      <c r="A61" s="5"/>
      <c r="B61" s="474" t="s">
        <v>642</v>
      </c>
      <c r="C61" s="2"/>
      <c r="D61" s="2"/>
      <c r="E61" s="861"/>
      <c r="F61" s="862"/>
      <c r="G61" s="862"/>
      <c r="H61" s="863"/>
      <c r="I61" s="586"/>
      <c r="J61" s="586"/>
      <c r="K61" s="875"/>
      <c r="L61" s="839"/>
    </row>
    <row r="62" spans="1:12" hidden="1" x14ac:dyDescent="0.4">
      <c r="A62" s="5"/>
      <c r="B62" s="517" t="s">
        <v>543</v>
      </c>
      <c r="C62" s="15"/>
      <c r="D62" s="15"/>
      <c r="E62" s="25" t="e">
        <f>VLOOKUP(E61,Respect_Adjustment_Lookup,2,FALSE)</f>
        <v>#N/A</v>
      </c>
      <c r="F62" s="6"/>
      <c r="G62"/>
      <c r="H62" s="1"/>
      <c r="I62" s="2"/>
      <c r="J62" s="2"/>
      <c r="L62" s="522"/>
    </row>
    <row r="63" spans="1:12" hidden="1" x14ac:dyDescent="0.4">
      <c r="A63" s="5"/>
      <c r="B63" s="517" t="s">
        <v>542</v>
      </c>
      <c r="C63" s="15"/>
      <c r="D63" s="15"/>
      <c r="E63" s="518" t="e">
        <f>H58+E62</f>
        <v>#DIV/0!</v>
      </c>
      <c r="F63" s="6"/>
      <c r="G63"/>
      <c r="H63" s="1"/>
      <c r="I63" s="2"/>
      <c r="J63" s="2"/>
      <c r="L63" s="522"/>
    </row>
    <row r="64" spans="1:12" hidden="1" x14ac:dyDescent="0.4">
      <c r="A64" s="5"/>
      <c r="B64" s="517" t="s">
        <v>544</v>
      </c>
      <c r="C64" s="15"/>
      <c r="D64" s="15"/>
      <c r="E64" s="518" t="e">
        <f>IF(E63=0.5,1,E63)</f>
        <v>#DIV/0!</v>
      </c>
      <c r="F64" s="6"/>
      <c r="G64"/>
      <c r="H64" s="1"/>
      <c r="I64" s="2"/>
      <c r="J64" s="2"/>
      <c r="L64" s="522"/>
    </row>
    <row r="65" spans="1:12" x14ac:dyDescent="0.4">
      <c r="A65" s="5"/>
      <c r="B65"/>
      <c r="C65" s="2"/>
      <c r="D65" s="2"/>
      <c r="E65" s="1"/>
      <c r="F65" s="6"/>
      <c r="G65"/>
      <c r="H65" s="1"/>
      <c r="I65" s="2"/>
      <c r="J65" s="2"/>
      <c r="L65" s="222"/>
    </row>
    <row r="66" spans="1:12" ht="75" customHeight="1" x14ac:dyDescent="0.4">
      <c r="A66" s="873" t="s">
        <v>624</v>
      </c>
      <c r="B66" s="874"/>
      <c r="C66" s="650"/>
      <c r="D66" s="650"/>
      <c r="E66" s="234" t="s">
        <v>538</v>
      </c>
      <c r="F66" s="470"/>
      <c r="G66" s="471"/>
      <c r="H66" s="234" t="s">
        <v>667</v>
      </c>
      <c r="I66" s="2"/>
      <c r="J66" s="2"/>
      <c r="K66" s="472" t="s">
        <v>550</v>
      </c>
      <c r="L66" s="473" t="s">
        <v>551</v>
      </c>
    </row>
    <row r="67" spans="1:12" ht="67" customHeight="1" x14ac:dyDescent="0.4">
      <c r="A67" s="504" t="s">
        <v>595</v>
      </c>
      <c r="B67" s="639" t="s">
        <v>593</v>
      </c>
      <c r="C67" s="640"/>
      <c r="D67" s="640"/>
      <c r="E67" s="671" t="e">
        <f>E64</f>
        <v>#DIV/0!</v>
      </c>
      <c r="F67" s="672"/>
      <c r="G67" s="673"/>
      <c r="H67" s="864">
        <f>E61</f>
        <v>0</v>
      </c>
      <c r="I67" s="865"/>
      <c r="J67" s="431"/>
      <c r="K67" s="859"/>
      <c r="L67" s="860"/>
    </row>
    <row r="68" spans="1:12" ht="14.25" customHeight="1" x14ac:dyDescent="0.4">
      <c r="A68" s="5"/>
      <c r="B68"/>
      <c r="C68" s="2"/>
      <c r="D68" s="2"/>
      <c r="E68" s="1"/>
      <c r="F68" s="6"/>
      <c r="G68"/>
      <c r="H68" s="1"/>
      <c r="I68" s="2"/>
      <c r="J68" s="2"/>
      <c r="L68" s="522"/>
    </row>
    <row r="69" spans="1:12" ht="15.75" customHeight="1" x14ac:dyDescent="0.4">
      <c r="A69" s="5"/>
      <c r="B69"/>
      <c r="C69" s="2"/>
      <c r="D69" s="2"/>
      <c r="E69" s="866" t="s">
        <v>641</v>
      </c>
      <c r="F69" s="867"/>
      <c r="G69" s="867"/>
      <c r="H69" s="867"/>
      <c r="I69" s="867"/>
      <c r="J69" s="867"/>
      <c r="K69" s="867"/>
      <c r="L69" s="868"/>
    </row>
    <row r="70" spans="1:12" ht="30" customHeight="1" x14ac:dyDescent="0.4">
      <c r="A70" s="5"/>
      <c r="B70"/>
      <c r="C70" s="2"/>
      <c r="D70" s="2"/>
      <c r="E70" s="843" t="s">
        <v>638</v>
      </c>
      <c r="F70" s="844"/>
      <c r="G70" s="844"/>
      <c r="H70" s="845"/>
      <c r="I70" s="561"/>
      <c r="J70" s="561"/>
      <c r="K70" s="819" t="s">
        <v>645</v>
      </c>
      <c r="L70" s="840"/>
    </row>
    <row r="71" spans="1:12" ht="108" customHeight="1" x14ac:dyDescent="0.4">
      <c r="A71" s="5"/>
      <c r="B71"/>
      <c r="C71" s="2"/>
      <c r="D71" s="2"/>
      <c r="E71" s="846" t="s">
        <v>639</v>
      </c>
      <c r="F71" s="847"/>
      <c r="G71" s="847"/>
      <c r="H71" s="848"/>
      <c r="I71" s="561"/>
      <c r="J71" s="561"/>
      <c r="K71" s="841" t="s">
        <v>643</v>
      </c>
      <c r="L71" s="842"/>
    </row>
    <row r="72" spans="1:12" ht="97.5" customHeight="1" x14ac:dyDescent="0.4">
      <c r="A72" s="5"/>
      <c r="B72"/>
      <c r="C72" s="2"/>
      <c r="D72" s="2"/>
      <c r="E72" s="849" t="s">
        <v>640</v>
      </c>
      <c r="F72" s="850"/>
      <c r="G72" s="850"/>
      <c r="H72" s="851"/>
      <c r="I72" s="561"/>
      <c r="J72" s="561"/>
      <c r="K72" s="841" t="s">
        <v>644</v>
      </c>
      <c r="L72" s="842"/>
    </row>
    <row r="73" spans="1:12" x14ac:dyDescent="0.4">
      <c r="A73" s="5"/>
      <c r="B73"/>
      <c r="C73" s="2"/>
      <c r="D73" s="2"/>
      <c r="E73" s="1"/>
      <c r="F73" s="6"/>
      <c r="G73"/>
      <c r="H73" s="1"/>
      <c r="I73" s="2"/>
      <c r="J73" s="2"/>
      <c r="L73" s="522"/>
    </row>
    <row r="74" spans="1:12" x14ac:dyDescent="0.4">
      <c r="A74" s="5"/>
      <c r="B74"/>
      <c r="C74" s="2"/>
      <c r="D74" s="2"/>
      <c r="E74" s="832" t="s">
        <v>650</v>
      </c>
      <c r="F74" s="833"/>
      <c r="G74" s="833"/>
      <c r="H74" s="833"/>
      <c r="I74" s="833"/>
      <c r="J74" s="833"/>
      <c r="K74" s="833"/>
      <c r="L74" s="834"/>
    </row>
    <row r="75" spans="1:12" ht="35.15" customHeight="1" x14ac:dyDescent="0.4">
      <c r="A75" s="5"/>
      <c r="B75"/>
      <c r="C75" s="2"/>
      <c r="D75" s="2"/>
      <c r="E75" s="567"/>
      <c r="F75" s="568"/>
      <c r="G75" s="569"/>
      <c r="H75" s="570" t="str">
        <f>'Lookups &amp; Changes'!$B97</f>
        <v>Not Performing (1)</v>
      </c>
      <c r="I75" s="571"/>
      <c r="J75" s="571"/>
      <c r="K75"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5" s="823"/>
    </row>
    <row r="76" spans="1:12" ht="35.15" customHeight="1" x14ac:dyDescent="0.4">
      <c r="A76" s="5"/>
      <c r="B76"/>
      <c r="C76" s="2"/>
      <c r="D76" s="2"/>
      <c r="E76" s="567"/>
      <c r="F76" s="568"/>
      <c r="G76" s="569"/>
      <c r="H76" s="570" t="str">
        <f>'Lookups &amp; Changes'!$B98</f>
        <v>Minimally Performing (2)</v>
      </c>
      <c r="I76" s="571"/>
      <c r="J76" s="571"/>
      <c r="K76"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6" s="821"/>
    </row>
    <row r="77" spans="1:12" ht="35.15" customHeight="1" x14ac:dyDescent="0.4">
      <c r="A77" s="5"/>
      <c r="B77"/>
      <c r="C77" s="2"/>
      <c r="D77" s="2"/>
      <c r="E77" s="567"/>
      <c r="F77" s="568"/>
      <c r="G77" s="569"/>
      <c r="H77" s="570" t="str">
        <f>'Lookups &amp; Changes'!$B99</f>
        <v>Substantially Performing (3)</v>
      </c>
      <c r="I77" s="571"/>
      <c r="J77" s="571"/>
      <c r="K77"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7" s="821"/>
    </row>
    <row r="78" spans="1:12" ht="35.15" customHeight="1" x14ac:dyDescent="0.4">
      <c r="A78" s="5"/>
      <c r="B78"/>
      <c r="C78" s="2"/>
      <c r="D78" s="2"/>
      <c r="E78" s="567"/>
      <c r="F78" s="568"/>
      <c r="G78" s="569"/>
      <c r="H78" s="570" t="str">
        <f>'Lookups &amp; Changes'!$B100</f>
        <v>Fully Performing (4)</v>
      </c>
      <c r="I78" s="571"/>
      <c r="J78" s="571"/>
      <c r="K78" s="820" t="str">
        <f>'Lookups &amp; Changes'!$D100</f>
        <v>The organization respects the rights of personnel enumerated in the principles. (typically resulting in, with respect to this criterion: (a) no adverse impacts; or (b) only adverse impacts of low incidence and low severity).</v>
      </c>
      <c r="L78" s="821"/>
    </row>
    <row r="79" spans="1:12" ht="45" customHeight="1" x14ac:dyDescent="0.4">
      <c r="A79" s="5"/>
      <c r="B79"/>
      <c r="C79" s="2"/>
      <c r="D79" s="2"/>
      <c r="E79" s="572"/>
      <c r="F79" s="575"/>
      <c r="G79" s="576"/>
      <c r="H79" s="573" t="str">
        <f>'Lookups &amp; Changes'!$B101</f>
        <v>Exceeding  (5)</v>
      </c>
      <c r="I79" s="571"/>
      <c r="J79" s="571"/>
      <c r="K79"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9" s="819"/>
    </row>
    <row r="80" spans="1:12" x14ac:dyDescent="0.4">
      <c r="A80" s="5"/>
      <c r="B80"/>
      <c r="C80" s="2"/>
      <c r="D80" s="2"/>
      <c r="E80" s="1"/>
      <c r="F80" s="6"/>
      <c r="G80"/>
      <c r="H80" s="554"/>
      <c r="I80" s="2"/>
      <c r="J80" s="2"/>
      <c r="K80" s="555"/>
      <c r="L80" s="553"/>
    </row>
    <row r="81" spans="1:12" x14ac:dyDescent="0.4">
      <c r="A81" s="419"/>
      <c r="B81" s="8"/>
      <c r="C81" s="7"/>
      <c r="D81" s="7"/>
      <c r="E81" s="9"/>
      <c r="F81" s="26"/>
      <c r="G81" s="8"/>
      <c r="H81" s="9"/>
      <c r="I81" s="7"/>
      <c r="J81" s="7"/>
      <c r="K81" s="10"/>
      <c r="L81" s="221"/>
    </row>
    <row r="82" spans="1:12" s="16" customFormat="1" x14ac:dyDescent="0.4">
      <c r="A82" s="17"/>
      <c r="C82" s="15"/>
      <c r="D82" s="15"/>
      <c r="E82" s="25"/>
      <c r="F82" s="27"/>
      <c r="H82" s="25"/>
      <c r="I82" s="15"/>
      <c r="J82" s="15"/>
      <c r="K82" s="140"/>
      <c r="L82" s="140"/>
    </row>
  </sheetData>
  <sheetProtection algorithmName="SHA-512" hashValue="smiygiGiO+/1xPzh7yQfUU9rsZ+gDqEl6KBGpuLD7yalpv0f7KbiJ3Mw+dmc9Uxq0+8BfCzKh5iUcmFae+4ZLA==" saltValue="I9IdqIwRQ6S1v0wTF0S1qA==" spinCount="100000" sheet="1" formatRows="0" insertHyperlinks="0"/>
  <mergeCells count="33">
    <mergeCell ref="A66:B66"/>
    <mergeCell ref="E74:L74"/>
    <mergeCell ref="K78:L78"/>
    <mergeCell ref="K79:L79"/>
    <mergeCell ref="H67:I67"/>
    <mergeCell ref="K67:L67"/>
    <mergeCell ref="K75:L75"/>
    <mergeCell ref="K76:L76"/>
    <mergeCell ref="K77:L77"/>
    <mergeCell ref="E71:H71"/>
    <mergeCell ref="E72:H72"/>
    <mergeCell ref="K72:L72"/>
    <mergeCell ref="K71:L71"/>
    <mergeCell ref="E69:L69"/>
    <mergeCell ref="E70:H70"/>
    <mergeCell ref="K70:L70"/>
    <mergeCell ref="K48:L48"/>
    <mergeCell ref="E61:H61"/>
    <mergeCell ref="K61:L61"/>
    <mergeCell ref="K60:L60"/>
    <mergeCell ref="A40:B40"/>
    <mergeCell ref="K49:L49"/>
    <mergeCell ref="E60:H60"/>
    <mergeCell ref="K46:L46"/>
    <mergeCell ref="K45:L45"/>
    <mergeCell ref="K47:L47"/>
    <mergeCell ref="E31:L31"/>
    <mergeCell ref="E32:L32"/>
    <mergeCell ref="E33:L33"/>
    <mergeCell ref="E34:L34"/>
    <mergeCell ref="E44:L44"/>
    <mergeCell ref="K41:L41"/>
    <mergeCell ref="K40:L40"/>
  </mergeCells>
  <conditionalFormatting sqref="E3:E13">
    <cfRule type="expression" dxfId="496" priority="108">
      <formula>$E3="Not Reviewed"</formula>
    </cfRule>
    <cfRule type="expression" dxfId="495" priority="120">
      <formula>$E3="Not Applicable"</formula>
    </cfRule>
    <cfRule type="notContainsBlanks" dxfId="494" priority="121">
      <formula>LEN(TRIM(E3))&gt;0</formula>
    </cfRule>
  </conditionalFormatting>
  <conditionalFormatting sqref="E4:E13">
    <cfRule type="expression" dxfId="493" priority="133">
      <formula>E4="Not Applicable"</formula>
    </cfRule>
    <cfRule type="expression" dxfId="492" priority="134">
      <formula>E4="Not Reviewed"</formula>
    </cfRule>
  </conditionalFormatting>
  <conditionalFormatting sqref="E41">
    <cfRule type="expression" dxfId="491" priority="15">
      <formula>$E41="Not Reviewed"</formula>
    </cfRule>
    <cfRule type="expression" dxfId="490" priority="16">
      <formula>$E41="Not Applicable"</formula>
    </cfRule>
    <cfRule type="notContainsBlanks" dxfId="489" priority="17">
      <formula>LEN(TRIM(E41))&gt;0</formula>
    </cfRule>
  </conditionalFormatting>
  <conditionalFormatting sqref="E61">
    <cfRule type="expression" dxfId="488" priority="24">
      <formula>$E$61="Adjusted Down"</formula>
    </cfRule>
    <cfRule type="expression" dxfId="487" priority="25">
      <formula>$E$61="Correct as Calculated"</formula>
    </cfRule>
    <cfRule type="expression" dxfId="486" priority="26">
      <formula>$E$61="Adjusted Up"</formula>
    </cfRule>
  </conditionalFormatting>
  <conditionalFormatting sqref="H3:H13">
    <cfRule type="expression" dxfId="485" priority="71">
      <formula>$H3="Not Performing (1)"</formula>
    </cfRule>
    <cfRule type="expression" dxfId="484" priority="72">
      <formula>$H3="Minimally Performing (2)"</formula>
    </cfRule>
    <cfRule type="expression" dxfId="483" priority="73">
      <formula>$H3="Substantially Performing (3)"</formula>
    </cfRule>
    <cfRule type="expression" dxfId="482" priority="74">
      <formula>$H3=""</formula>
    </cfRule>
  </conditionalFormatting>
  <conditionalFormatting sqref="H41">
    <cfRule type="expression" dxfId="481" priority="11">
      <formula>$H41="Immature (1)"</formula>
    </cfRule>
    <cfRule type="expression" dxfId="480" priority="12">
      <formula>$H41="Developing (2)"</formula>
    </cfRule>
    <cfRule type="expression" dxfId="479" priority="13">
      <formula>$H41="Maturing (3)"</formula>
    </cfRule>
    <cfRule type="expression" dxfId="478" priority="14">
      <formula>$H41=""</formula>
    </cfRule>
  </conditionalFormatting>
  <conditionalFormatting sqref="H67 K67">
    <cfRule type="expression" dxfId="477" priority="4">
      <formula>$H67="Adjusted Down"</formula>
    </cfRule>
    <cfRule type="expression" dxfId="476" priority="5">
      <formula>$H67="Adjusted Up"</formula>
    </cfRule>
    <cfRule type="expression" dxfId="475" priority="6">
      <formula>$H67="Correct as Calculated"</formula>
    </cfRule>
  </conditionalFormatting>
  <conditionalFormatting sqref="K41">
    <cfRule type="expression" dxfId="474" priority="7">
      <formula>$H41="Immature (1)"</formula>
    </cfRule>
    <cfRule type="expression" dxfId="473" priority="8">
      <formula>$H41="Developing (2)"</formula>
    </cfRule>
    <cfRule type="expression" dxfId="472" priority="9">
      <formula>$H41="Maturing (3)"</formula>
    </cfRule>
    <cfRule type="expression" dxfId="471" priority="10">
      <formula>$H41=""</formula>
    </cfRule>
  </conditionalFormatting>
  <conditionalFormatting sqref="K3:L13">
    <cfRule type="expression" dxfId="470" priority="34">
      <formula>$H3="Not Performing (1)"</formula>
    </cfRule>
    <cfRule type="expression" dxfId="469" priority="35">
      <formula>$H3="Minimally Performing (2)"</formula>
    </cfRule>
    <cfRule type="expression" dxfId="468" priority="36">
      <formula>$H3="Substantially Performing (3)"</formula>
    </cfRule>
    <cfRule type="expression" dxfId="467" priority="37">
      <formula>$H3=""</formula>
    </cfRule>
  </conditionalFormatting>
  <dataValidations count="6">
    <dataValidation type="list" allowBlank="1" showInputMessage="1" showErrorMessage="1" sqref="H3:H13" xr:uid="{00000000-0002-0000-0300-000000000000}">
      <formula1>Decent_Work_Rating_Pulldown_Range</formula1>
    </dataValidation>
    <dataValidation type="list" allowBlank="1" showInputMessage="1" showErrorMessage="1" sqref="E3:E13" xr:uid="{00000000-0002-0000-0300-000001000000}">
      <formula1>Included_or_Not_Range</formula1>
    </dataValidation>
    <dataValidation type="list" allowBlank="1" showInputMessage="1" showErrorMessage="1" sqref="C3:C13" xr:uid="{00000000-0002-0000-0300-000002000000}">
      <formula1>Weight_Range</formula1>
    </dataValidation>
    <dataValidation type="list" allowBlank="1" showInputMessage="1" showErrorMessage="1" sqref="E61" xr:uid="{6E9F089A-C8E6-4F40-9D4E-743D6AF9AA81}">
      <formula1>Respect_Adjustment</formula1>
    </dataValidation>
    <dataValidation type="list" allowBlank="1" showInputMessage="1" showErrorMessage="1" sqref="H41" xr:uid="{25E0ECC4-8DFD-41A1-BB65-D951B2D11C3E}">
      <formula1>DW_Management_Systems_Level</formula1>
    </dataValidation>
    <dataValidation type="list" allowBlank="1" showInputMessage="1" showErrorMessage="1" sqref="E41" xr:uid="{415A3CE5-A754-4FB5-912C-DBC75BDBF77A}">
      <formula1>Included_or_Not_MS_and_Overarching_Range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U82"/>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246" customWidth="1"/>
    <col min="3" max="3" width="9.15234375" style="42" hidden="1" customWidth="1"/>
    <col min="4" max="4" width="10.69140625" style="42" hidden="1" customWidth="1"/>
    <col min="5" max="5" width="13.69140625" style="42" customWidth="1"/>
    <col min="6" max="6" width="11.69140625" hidden="1" customWidth="1"/>
    <col min="7" max="7" width="12" style="2" hidden="1" customWidth="1"/>
    <col min="8" max="8" width="13.69140625" style="38" customWidth="1"/>
    <col min="9" max="10" width="10.3046875" hidden="1" customWidth="1"/>
    <col min="11" max="12" width="68.53515625" style="3" customWidth="1"/>
    <col min="18" max="18" width="35.69140625" customWidth="1"/>
  </cols>
  <sheetData>
    <row r="1" spans="1:21" x14ac:dyDescent="0.4">
      <c r="A1" s="691" t="s">
        <v>567</v>
      </c>
      <c r="B1" s="701"/>
      <c r="C1" s="700"/>
      <c r="D1" s="700"/>
      <c r="E1" s="700"/>
      <c r="F1" s="700"/>
      <c r="G1" s="693"/>
      <c r="H1" s="702"/>
      <c r="I1" s="692"/>
      <c r="J1" s="692"/>
      <c r="K1" s="696"/>
      <c r="L1" s="697"/>
    </row>
    <row r="2" spans="1:21" s="4" customFormat="1" ht="43.75" x14ac:dyDescent="0.4">
      <c r="A2" s="53" t="s">
        <v>21</v>
      </c>
      <c r="B2" s="249" t="s">
        <v>19</v>
      </c>
      <c r="C2" s="239" t="s">
        <v>183</v>
      </c>
      <c r="D2" s="239" t="s">
        <v>277</v>
      </c>
      <c r="E2" s="249" t="s">
        <v>361</v>
      </c>
      <c r="F2" s="249" t="s">
        <v>488</v>
      </c>
      <c r="G2" s="54" t="s">
        <v>275</v>
      </c>
      <c r="H2" s="54" t="s">
        <v>274</v>
      </c>
      <c r="I2" s="239" t="s">
        <v>276</v>
      </c>
      <c r="J2" s="239" t="s">
        <v>287</v>
      </c>
      <c r="K2" s="55" t="s">
        <v>459</v>
      </c>
      <c r="L2" s="59" t="s">
        <v>460</v>
      </c>
    </row>
    <row r="3" spans="1:21" ht="63" customHeight="1" x14ac:dyDescent="0.4">
      <c r="A3" s="40" t="s">
        <v>114</v>
      </c>
      <c r="B3" s="358" t="s">
        <v>468</v>
      </c>
      <c r="C3" s="250" t="s">
        <v>271</v>
      </c>
      <c r="D3" s="250">
        <f t="shared" ref="D3:D14" si="0">VLOOKUP(C3,Importance_Weighting_Lookup_Table,2,FALSE)</f>
        <v>1</v>
      </c>
      <c r="E3" s="319" t="s">
        <v>237</v>
      </c>
      <c r="F3" s="323" t="e">
        <f t="shared" ref="F3:F14" si="1">IF($E3="Included",G3,"#N/A")</f>
        <v>#N/A</v>
      </c>
      <c r="G3" s="318" t="e">
        <f t="shared" ref="G3:G14" si="2">VLOOKUP($H3,DW_Lookup_Table,2,FALSE)</f>
        <v>#N/A</v>
      </c>
      <c r="H3" s="428"/>
      <c r="I3" s="251" t="e">
        <f t="shared" ref="I3:I14" si="3">G3*D3</f>
        <v>#N/A</v>
      </c>
      <c r="J3" s="236">
        <f t="shared" ref="J3:J14" si="4">IF(E3="Included",(D3*3), 0)</f>
        <v>3</v>
      </c>
      <c r="K3" s="128"/>
      <c r="L3" s="128"/>
    </row>
    <row r="4" spans="1:21" ht="154.5" customHeight="1" x14ac:dyDescent="0.4">
      <c r="A4" s="40" t="s">
        <v>115</v>
      </c>
      <c r="B4" s="358" t="s">
        <v>52</v>
      </c>
      <c r="C4" s="250" t="s">
        <v>271</v>
      </c>
      <c r="D4" s="250">
        <f t="shared" si="0"/>
        <v>1</v>
      </c>
      <c r="E4" s="319" t="s">
        <v>237</v>
      </c>
      <c r="F4" s="323" t="e">
        <f t="shared" si="1"/>
        <v>#N/A</v>
      </c>
      <c r="G4" s="318" t="e">
        <f t="shared" si="2"/>
        <v>#N/A</v>
      </c>
      <c r="H4" s="428"/>
      <c r="I4" s="252" t="e">
        <f t="shared" si="3"/>
        <v>#N/A</v>
      </c>
      <c r="J4" s="237">
        <f t="shared" si="4"/>
        <v>3</v>
      </c>
      <c r="K4" s="128"/>
      <c r="L4" s="128"/>
      <c r="M4" s="3"/>
      <c r="N4" s="2"/>
    </row>
    <row r="5" spans="1:21" ht="102" x14ac:dyDescent="0.4">
      <c r="A5" s="40" t="s">
        <v>116</v>
      </c>
      <c r="B5" s="358" t="s">
        <v>469</v>
      </c>
      <c r="C5" s="250" t="s">
        <v>271</v>
      </c>
      <c r="D5" s="250">
        <f t="shared" si="0"/>
        <v>1</v>
      </c>
      <c r="E5" s="319" t="s">
        <v>237</v>
      </c>
      <c r="F5" s="323" t="e">
        <f t="shared" si="1"/>
        <v>#N/A</v>
      </c>
      <c r="G5" s="318" t="e">
        <f t="shared" si="2"/>
        <v>#N/A</v>
      </c>
      <c r="H5" s="428"/>
      <c r="I5" s="252" t="e">
        <f t="shared" si="3"/>
        <v>#N/A</v>
      </c>
      <c r="J5" s="237">
        <f t="shared" si="4"/>
        <v>3</v>
      </c>
      <c r="K5" s="128"/>
      <c r="L5" s="128"/>
      <c r="M5" s="12"/>
      <c r="N5" s="14"/>
      <c r="O5" s="11"/>
      <c r="P5" s="11"/>
      <c r="Q5" s="11"/>
      <c r="R5" s="11"/>
      <c r="S5" s="11"/>
      <c r="T5" s="11"/>
      <c r="U5" s="11"/>
    </row>
    <row r="6" spans="1:21" ht="228.75" customHeight="1" x14ac:dyDescent="0.4">
      <c r="A6" s="40" t="s">
        <v>117</v>
      </c>
      <c r="B6" s="358" t="s">
        <v>430</v>
      </c>
      <c r="C6" s="250" t="s">
        <v>271</v>
      </c>
      <c r="D6" s="250">
        <f t="shared" si="0"/>
        <v>1</v>
      </c>
      <c r="E6" s="319" t="s">
        <v>237</v>
      </c>
      <c r="F6" s="323" t="e">
        <f t="shared" si="1"/>
        <v>#N/A</v>
      </c>
      <c r="G6" s="318" t="e">
        <f t="shared" si="2"/>
        <v>#N/A</v>
      </c>
      <c r="H6" s="428"/>
      <c r="I6" s="252" t="e">
        <f t="shared" si="3"/>
        <v>#N/A</v>
      </c>
      <c r="J6" s="237">
        <f t="shared" si="4"/>
        <v>3</v>
      </c>
      <c r="K6" s="128"/>
      <c r="L6" s="128"/>
    </row>
    <row r="7" spans="1:21" ht="409.5" customHeight="1" x14ac:dyDescent="0.4">
      <c r="A7" s="40" t="s">
        <v>118</v>
      </c>
      <c r="B7" s="358" t="s">
        <v>431</v>
      </c>
      <c r="C7" s="250" t="s">
        <v>271</v>
      </c>
      <c r="D7" s="250">
        <f t="shared" si="0"/>
        <v>1</v>
      </c>
      <c r="E7" s="319" t="s">
        <v>237</v>
      </c>
      <c r="F7" s="323" t="e">
        <f t="shared" si="1"/>
        <v>#N/A</v>
      </c>
      <c r="G7" s="318" t="e">
        <f t="shared" si="2"/>
        <v>#N/A</v>
      </c>
      <c r="H7" s="428"/>
      <c r="I7" s="252" t="e">
        <f t="shared" si="3"/>
        <v>#N/A</v>
      </c>
      <c r="J7" s="237">
        <f t="shared" si="4"/>
        <v>3</v>
      </c>
      <c r="K7" s="128"/>
      <c r="L7" s="128"/>
    </row>
    <row r="8" spans="1:21" ht="136.5" customHeight="1" x14ac:dyDescent="0.4">
      <c r="A8" s="40" t="s">
        <v>119</v>
      </c>
      <c r="B8" s="358" t="s">
        <v>53</v>
      </c>
      <c r="C8" s="250" t="s">
        <v>271</v>
      </c>
      <c r="D8" s="250">
        <f t="shared" si="0"/>
        <v>1</v>
      </c>
      <c r="E8" s="319" t="s">
        <v>237</v>
      </c>
      <c r="F8" s="323" t="e">
        <f t="shared" si="1"/>
        <v>#N/A</v>
      </c>
      <c r="G8" s="318" t="e">
        <f t="shared" si="2"/>
        <v>#N/A</v>
      </c>
      <c r="H8" s="428"/>
      <c r="I8" s="252" t="e">
        <f t="shared" si="3"/>
        <v>#N/A</v>
      </c>
      <c r="J8" s="237">
        <f t="shared" si="4"/>
        <v>3</v>
      </c>
      <c r="K8" s="128"/>
      <c r="L8" s="128"/>
    </row>
    <row r="9" spans="1:21" ht="48" customHeight="1" x14ac:dyDescent="0.4">
      <c r="A9" s="40" t="s">
        <v>120</v>
      </c>
      <c r="B9" s="358" t="s">
        <v>54</v>
      </c>
      <c r="C9" s="250" t="s">
        <v>271</v>
      </c>
      <c r="D9" s="250">
        <f t="shared" si="0"/>
        <v>1</v>
      </c>
      <c r="E9" s="319" t="s">
        <v>237</v>
      </c>
      <c r="F9" s="323" t="e">
        <f t="shared" si="1"/>
        <v>#N/A</v>
      </c>
      <c r="G9" s="318" t="e">
        <f t="shared" si="2"/>
        <v>#N/A</v>
      </c>
      <c r="H9" s="428"/>
      <c r="I9" s="252" t="e">
        <f t="shared" si="3"/>
        <v>#N/A</v>
      </c>
      <c r="J9" s="237">
        <f t="shared" si="4"/>
        <v>3</v>
      </c>
      <c r="K9" s="128"/>
      <c r="L9" s="128"/>
    </row>
    <row r="10" spans="1:21" ht="157" customHeight="1" x14ac:dyDescent="0.4">
      <c r="A10" s="40" t="s">
        <v>121</v>
      </c>
      <c r="B10" s="358" t="s">
        <v>432</v>
      </c>
      <c r="C10" s="250" t="s">
        <v>271</v>
      </c>
      <c r="D10" s="250">
        <f t="shared" si="0"/>
        <v>1</v>
      </c>
      <c r="E10" s="319" t="s">
        <v>237</v>
      </c>
      <c r="F10" s="323" t="e">
        <f t="shared" si="1"/>
        <v>#N/A</v>
      </c>
      <c r="G10" s="318" t="e">
        <f t="shared" si="2"/>
        <v>#N/A</v>
      </c>
      <c r="H10" s="428"/>
      <c r="I10" s="252" t="e">
        <f t="shared" si="3"/>
        <v>#N/A</v>
      </c>
      <c r="J10" s="237">
        <f t="shared" si="4"/>
        <v>3</v>
      </c>
      <c r="K10" s="128"/>
      <c r="L10" s="128"/>
    </row>
    <row r="11" spans="1:21" ht="75" customHeight="1" x14ac:dyDescent="0.4">
      <c r="A11" s="40" t="s">
        <v>122</v>
      </c>
      <c r="B11" s="358" t="s">
        <v>55</v>
      </c>
      <c r="C11" s="248" t="s">
        <v>271</v>
      </c>
      <c r="D11" s="248">
        <f t="shared" si="0"/>
        <v>1</v>
      </c>
      <c r="E11" s="319" t="s">
        <v>237</v>
      </c>
      <c r="F11" s="323" t="e">
        <f t="shared" si="1"/>
        <v>#N/A</v>
      </c>
      <c r="G11" s="318" t="e">
        <f t="shared" si="2"/>
        <v>#N/A</v>
      </c>
      <c r="H11" s="428"/>
      <c r="I11" s="252" t="e">
        <f t="shared" si="3"/>
        <v>#N/A</v>
      </c>
      <c r="J11" s="237">
        <f t="shared" si="4"/>
        <v>3</v>
      </c>
      <c r="K11" s="128"/>
      <c r="L11" s="128"/>
    </row>
    <row r="12" spans="1:21" ht="62.25" customHeight="1" x14ac:dyDescent="0.4">
      <c r="A12" s="40" t="s">
        <v>123</v>
      </c>
      <c r="B12" s="358" t="s">
        <v>56</v>
      </c>
      <c r="C12" s="248" t="s">
        <v>271</v>
      </c>
      <c r="D12" s="248">
        <f t="shared" si="0"/>
        <v>1</v>
      </c>
      <c r="E12" s="319" t="s">
        <v>237</v>
      </c>
      <c r="F12" s="323" t="e">
        <f t="shared" si="1"/>
        <v>#N/A</v>
      </c>
      <c r="G12" s="318" t="e">
        <f t="shared" si="2"/>
        <v>#N/A</v>
      </c>
      <c r="H12" s="428"/>
      <c r="I12" s="252" t="e">
        <f t="shared" si="3"/>
        <v>#N/A</v>
      </c>
      <c r="J12" s="237">
        <f t="shared" si="4"/>
        <v>3</v>
      </c>
      <c r="K12" s="128"/>
      <c r="L12" s="128"/>
    </row>
    <row r="13" spans="1:21" ht="142.5" customHeight="1" x14ac:dyDescent="0.4">
      <c r="A13" s="40" t="s">
        <v>124</v>
      </c>
      <c r="B13" s="358" t="s">
        <v>57</v>
      </c>
      <c r="C13" s="248" t="s">
        <v>271</v>
      </c>
      <c r="D13" s="248">
        <f t="shared" si="0"/>
        <v>1</v>
      </c>
      <c r="E13" s="319" t="s">
        <v>237</v>
      </c>
      <c r="F13" s="323" t="e">
        <f t="shared" si="1"/>
        <v>#N/A</v>
      </c>
      <c r="G13" s="318" t="e">
        <f t="shared" si="2"/>
        <v>#N/A</v>
      </c>
      <c r="H13" s="428"/>
      <c r="I13" s="252" t="e">
        <f t="shared" si="3"/>
        <v>#N/A</v>
      </c>
      <c r="J13" s="237">
        <f t="shared" si="4"/>
        <v>3</v>
      </c>
      <c r="K13" s="128"/>
      <c r="L13" s="128"/>
    </row>
    <row r="14" spans="1:21" ht="198" customHeight="1" x14ac:dyDescent="0.4">
      <c r="A14" s="40" t="s">
        <v>125</v>
      </c>
      <c r="B14" s="358" t="s">
        <v>58</v>
      </c>
      <c r="C14" s="248" t="s">
        <v>271</v>
      </c>
      <c r="D14" s="248">
        <f t="shared" si="0"/>
        <v>1</v>
      </c>
      <c r="E14" s="319" t="s">
        <v>237</v>
      </c>
      <c r="F14" s="323" t="e">
        <f t="shared" si="1"/>
        <v>#N/A</v>
      </c>
      <c r="G14" s="318" t="e">
        <f t="shared" si="2"/>
        <v>#N/A</v>
      </c>
      <c r="H14" s="428"/>
      <c r="I14" s="253" t="e">
        <f t="shared" si="3"/>
        <v>#N/A</v>
      </c>
      <c r="J14" s="238">
        <f t="shared" si="4"/>
        <v>3</v>
      </c>
      <c r="K14" s="128"/>
      <c r="L14" s="128"/>
    </row>
    <row r="15" spans="1:21" hidden="1" x14ac:dyDescent="0.4">
      <c r="C15" s="41"/>
      <c r="D15" s="41"/>
      <c r="E15" s="529" t="s">
        <v>489</v>
      </c>
      <c r="F15" s="530">
        <f>SUMIF(D4_Rating_Tested,"&lt;&gt;#N/A")</f>
        <v>0</v>
      </c>
      <c r="G15"/>
      <c r="H15" s="41"/>
      <c r="I15" s="506" t="e">
        <f>SUMIF(Weighted_DW4_Result,"#N/A")</f>
        <v>#N/A</v>
      </c>
      <c r="J15" s="519"/>
      <c r="K15" s="507"/>
      <c r="L15" s="522"/>
    </row>
    <row r="16" spans="1:21" hidden="1" x14ac:dyDescent="0.4">
      <c r="C16" s="41"/>
      <c r="D16" s="41"/>
      <c r="E16" s="321" t="s">
        <v>280</v>
      </c>
      <c r="F16" s="41">
        <f>COUNT(D4_Rating_Tested)</f>
        <v>0</v>
      </c>
      <c r="G16"/>
      <c r="H16" s="41"/>
      <c r="I16" s="506" t="e" cm="1">
        <f t="array" ref="I16">COUNTIF(Basic_DW4_Result,"#N/A")</f>
        <v>#NAME?</v>
      </c>
      <c r="J16" s="519"/>
      <c r="K16" s="507"/>
      <c r="L16" s="522"/>
    </row>
    <row r="17" spans="1:12" hidden="1" x14ac:dyDescent="0.4">
      <c r="C17" s="41"/>
      <c r="D17" s="41"/>
      <c r="E17" s="320" t="s">
        <v>281</v>
      </c>
      <c r="F17" s="508" t="e">
        <f>F15/F16</f>
        <v>#DIV/0!</v>
      </c>
      <c r="G17"/>
      <c r="H17" s="41"/>
      <c r="I17" s="506" t="e">
        <f>I15/I16</f>
        <v>#N/A</v>
      </c>
      <c r="J17" s="519"/>
      <c r="K17" s="507"/>
      <c r="L17" s="522"/>
    </row>
    <row r="18" spans="1:12" hidden="1" x14ac:dyDescent="0.4">
      <c r="C18" s="41"/>
      <c r="D18" s="41"/>
      <c r="E18" s="320" t="s">
        <v>282</v>
      </c>
      <c r="F18" s="41" t="str">
        <f>IF(G18&gt;100,"N/A",G18)</f>
        <v>N/A</v>
      </c>
      <c r="G18" s="41" cm="1">
        <f t="array" ref="G18">MIN(IF(ISNA(D4_Rating_Tested),10000000000,D4_Rating_Tested))</f>
        <v>10000000000</v>
      </c>
      <c r="H18" s="41"/>
      <c r="I18" s="531"/>
      <c r="J18" s="520">
        <f>SUM(J3:J14)</f>
        <v>36</v>
      </c>
      <c r="K18" s="507"/>
      <c r="L18" s="522"/>
    </row>
    <row r="19" spans="1:12" hidden="1" x14ac:dyDescent="0.4">
      <c r="C19" s="41"/>
      <c r="D19" s="41"/>
      <c r="E19" s="320" t="s">
        <v>283</v>
      </c>
      <c r="F19" s="41" t="str">
        <f>IF(OR(G19&gt;100,G19=0),"N/A",G19)</f>
        <v>N/A</v>
      </c>
      <c r="G19" s="41" cm="1">
        <f t="array" ref="G19">MAX(IF(NOT(ISNA(D4_Rating_Tested)),D4_Rating_Tested,0))</f>
        <v>0</v>
      </c>
      <c r="H19" s="41"/>
      <c r="I19" s="531"/>
      <c r="J19" s="254" t="e">
        <f>I15/J18</f>
        <v>#N/A</v>
      </c>
      <c r="K19" s="507"/>
      <c r="L19" s="522"/>
    </row>
    <row r="20" spans="1:12" hidden="1" x14ac:dyDescent="0.4">
      <c r="C20" s="41"/>
      <c r="D20" s="41"/>
      <c r="E20" s="320" t="s">
        <v>392</v>
      </c>
      <c r="F20" s="41">
        <f>COUNTIF(D4_Rating_Tested,1)</f>
        <v>0</v>
      </c>
      <c r="G20"/>
      <c r="H20" s="41"/>
      <c r="I20" s="521"/>
      <c r="J20" s="45"/>
      <c r="K20" s="139"/>
      <c r="L20" s="522"/>
    </row>
    <row r="21" spans="1:12" hidden="1" x14ac:dyDescent="0.4">
      <c r="C21" s="41"/>
      <c r="D21" s="41"/>
      <c r="E21" s="320" t="s">
        <v>467</v>
      </c>
      <c r="F21" s="41">
        <f>COUNTIF(D4_Rating_Tested,2)</f>
        <v>0</v>
      </c>
      <c r="G21"/>
      <c r="H21" s="41"/>
      <c r="I21" s="521"/>
      <c r="J21" s="45"/>
      <c r="K21" s="139"/>
      <c r="L21" s="522"/>
    </row>
    <row r="22" spans="1:12" hidden="1" x14ac:dyDescent="0.4">
      <c r="E22" s="320" t="s">
        <v>490</v>
      </c>
      <c r="F22" s="41">
        <f>COUNTIF(D4_Rating_Tested,3)</f>
        <v>0</v>
      </c>
      <c r="G22"/>
      <c r="L22" s="522"/>
    </row>
    <row r="23" spans="1:12" x14ac:dyDescent="0.4">
      <c r="A23" s="596"/>
      <c r="B23" s="604"/>
      <c r="C23" s="603"/>
      <c r="D23" s="603"/>
      <c r="E23" s="598"/>
      <c r="F23" s="599"/>
      <c r="G23" s="596"/>
      <c r="H23" s="605"/>
      <c r="I23" s="599"/>
      <c r="J23" s="599"/>
      <c r="K23" s="597"/>
      <c r="L23" s="600"/>
    </row>
    <row r="24" spans="1:12" x14ac:dyDescent="0.4">
      <c r="B24" s="534" t="s">
        <v>228</v>
      </c>
      <c r="L24" s="522"/>
    </row>
    <row r="25" spans="1:12" x14ac:dyDescent="0.4">
      <c r="B25" s="535" t="s">
        <v>197</v>
      </c>
      <c r="L25" s="522"/>
    </row>
    <row r="26" spans="1:12" x14ac:dyDescent="0.4">
      <c r="B26" s="535" t="s">
        <v>211</v>
      </c>
      <c r="L26" s="522"/>
    </row>
    <row r="27" spans="1:12" x14ac:dyDescent="0.4">
      <c r="B27" s="535" t="s">
        <v>212</v>
      </c>
      <c r="L27" s="522"/>
    </row>
    <row r="28" spans="1:12" x14ac:dyDescent="0.4">
      <c r="B28" s="535" t="s">
        <v>213</v>
      </c>
      <c r="L28" s="522"/>
    </row>
    <row r="29" spans="1:12" s="16" customFormat="1" x14ac:dyDescent="0.4">
      <c r="A29" s="15"/>
      <c r="B29" s="25"/>
      <c r="G29" s="15"/>
      <c r="H29" s="536"/>
      <c r="K29" s="140"/>
      <c r="L29" s="220"/>
    </row>
    <row r="30" spans="1:12" s="16" customFormat="1" x14ac:dyDescent="0.4">
      <c r="A30" s="15"/>
      <c r="B30" s="512" t="s">
        <v>381</v>
      </c>
      <c r="G30" s="15"/>
      <c r="H30" s="536"/>
      <c r="K30" s="140"/>
      <c r="L30" s="220"/>
    </row>
    <row r="31" spans="1:12" s="16" customFormat="1" ht="40" customHeight="1" x14ac:dyDescent="0.4">
      <c r="A31" s="17"/>
      <c r="B31" s="490" t="str">
        <f>'Lookups &amp; Changes'!B29</f>
        <v>Not Performing (1)</v>
      </c>
      <c r="C31" s="15"/>
      <c r="D31" s="15"/>
      <c r="E31"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1" s="825"/>
      <c r="G31" s="825"/>
      <c r="H31" s="825"/>
      <c r="I31" s="825"/>
      <c r="J31" s="825"/>
      <c r="K31" s="825"/>
      <c r="L31" s="826"/>
    </row>
    <row r="32" spans="1:12" s="16" customFormat="1" ht="40" customHeight="1" x14ac:dyDescent="0.4">
      <c r="A32" s="17"/>
      <c r="B32" s="490" t="str">
        <f>'Lookups &amp; Changes'!B36</f>
        <v>Minimally Performing (2)</v>
      </c>
      <c r="C32" s="15"/>
      <c r="D32" s="15"/>
      <c r="E32" s="837" t="str">
        <f>'Lookups &amp; Changes'!D30</f>
        <v xml:space="preserve">Significant deviation(s)/omission(s) observed (indicating, with respect to this criterion, adverse impacts of: (a) high incidence and low severity; and/or (b) moderate incidence and moderate severity). </v>
      </c>
      <c r="F32" s="852"/>
      <c r="G32" s="852"/>
      <c r="H32" s="852"/>
      <c r="I32" s="852"/>
      <c r="J32" s="852"/>
      <c r="K32" s="852"/>
      <c r="L32" s="838"/>
    </row>
    <row r="33" spans="1:12" s="16" customFormat="1" ht="40" customHeight="1" x14ac:dyDescent="0.4">
      <c r="A33" s="17"/>
      <c r="B33" s="490" t="str">
        <f>'Lookups &amp; Changes'!B37</f>
        <v>Substantially Performing (3)</v>
      </c>
      <c r="C33" s="15"/>
      <c r="D33" s="15"/>
      <c r="E33" s="837" t="str">
        <f>'Lookups &amp; Changes'!D31</f>
        <v xml:space="preserve">Partial deviation(s)/omission(s) observed (indicating, with respect to this criterion, adverse impacts of: (a) moderate incidence and low severity; and/or (b) low incidence and moderate severity). </v>
      </c>
      <c r="F33" s="852"/>
      <c r="G33" s="852"/>
      <c r="H33" s="852"/>
      <c r="I33" s="852"/>
      <c r="J33" s="852"/>
      <c r="K33" s="852"/>
      <c r="L33" s="838"/>
    </row>
    <row r="34" spans="1:12" s="16" customFormat="1" ht="40" customHeight="1" x14ac:dyDescent="0.4">
      <c r="A34" s="17"/>
      <c r="B34" s="490" t="str">
        <f>'Lookups &amp; Changes'!B38</f>
        <v>Fully Performing (4)</v>
      </c>
      <c r="C34" s="15"/>
      <c r="D34" s="15"/>
      <c r="E34" s="853" t="str">
        <f>'Lookups &amp; Changes'!D32</f>
        <v>Minimal deviation(s)/omission(s) observed (indicating, with respect to this criterion: (a) no adverse impacts; or (b) only adverse impacts of low incidence and low severity).</v>
      </c>
      <c r="F34" s="854"/>
      <c r="G34" s="854"/>
      <c r="H34" s="854"/>
      <c r="I34" s="854"/>
      <c r="J34" s="854"/>
      <c r="K34" s="854"/>
      <c r="L34" s="855"/>
    </row>
    <row r="35" spans="1:12" s="16" customFormat="1" x14ac:dyDescent="0.4">
      <c r="A35" s="15"/>
      <c r="B35" s="25"/>
      <c r="G35" s="15"/>
      <c r="H35" s="536"/>
      <c r="K35" s="140"/>
      <c r="L35" s="220"/>
    </row>
    <row r="36" spans="1:12" s="16" customFormat="1" x14ac:dyDescent="0.4">
      <c r="A36" s="15"/>
      <c r="B36" s="25"/>
      <c r="G36" s="15"/>
      <c r="H36" s="536"/>
      <c r="K36" s="140"/>
      <c r="L36" s="220"/>
    </row>
    <row r="37" spans="1:12" x14ac:dyDescent="0.4">
      <c r="A37" s="7"/>
      <c r="B37" s="532"/>
      <c r="C37" s="526"/>
      <c r="D37" s="526"/>
      <c r="E37" s="526"/>
      <c r="F37" s="8"/>
      <c r="G37" s="7"/>
      <c r="H37" s="533"/>
      <c r="I37" s="8"/>
      <c r="J37" s="8"/>
      <c r="K37" s="10"/>
      <c r="L37" s="221"/>
    </row>
    <row r="38" spans="1:12" x14ac:dyDescent="0.4">
      <c r="A38" s="48" t="s">
        <v>574</v>
      </c>
      <c r="B38" s="49"/>
      <c r="C38" s="50"/>
      <c r="D38" s="50"/>
      <c r="E38" s="51"/>
      <c r="F38" s="52"/>
      <c r="G38" s="49"/>
      <c r="H38" s="51"/>
      <c r="I38" s="50"/>
      <c r="J38" s="50"/>
      <c r="K38" s="56"/>
      <c r="L38" s="138"/>
    </row>
    <row r="39" spans="1:12" ht="16.5" customHeight="1" x14ac:dyDescent="0.4">
      <c r="A39" s="5"/>
      <c r="B39"/>
      <c r="C39" s="2"/>
      <c r="D39" s="2"/>
      <c r="E39" s="1"/>
      <c r="F39" s="6"/>
      <c r="G39"/>
      <c r="H39" s="1"/>
      <c r="I39" s="2"/>
      <c r="J39" s="2"/>
      <c r="L39" s="522"/>
    </row>
    <row r="40" spans="1:12" ht="100" customHeight="1" x14ac:dyDescent="0.4">
      <c r="A40" s="827" t="s">
        <v>623</v>
      </c>
      <c r="B40" s="828"/>
      <c r="C40" s="675"/>
      <c r="D40" s="675"/>
      <c r="E40" s="482" t="s">
        <v>591</v>
      </c>
      <c r="F40" s="470"/>
      <c r="G40" s="471"/>
      <c r="H40" s="482" t="s">
        <v>547</v>
      </c>
      <c r="I40" s="675"/>
      <c r="J40" s="675"/>
      <c r="K40" s="878" t="s">
        <v>679</v>
      </c>
      <c r="L40" s="879"/>
    </row>
    <row r="41" spans="1:12" ht="105" customHeight="1" x14ac:dyDescent="0.4">
      <c r="A41" s="219" t="s">
        <v>608</v>
      </c>
      <c r="B41" s="676" t="s">
        <v>609</v>
      </c>
      <c r="C41" s="677"/>
      <c r="D41" s="677"/>
      <c r="E41" s="411" t="s">
        <v>404</v>
      </c>
      <c r="F41" s="678"/>
      <c r="G41" s="679"/>
      <c r="H41" s="680"/>
      <c r="I41" s="674"/>
      <c r="J41" s="674"/>
      <c r="K41" s="876" t="s">
        <v>349</v>
      </c>
      <c r="L41" s="877"/>
    </row>
    <row r="42" spans="1:12" s="16" customFormat="1" x14ac:dyDescent="0.4">
      <c r="A42" s="418"/>
      <c r="C42" s="15"/>
      <c r="D42" s="15"/>
      <c r="E42" s="25"/>
      <c r="F42" s="27"/>
      <c r="H42" s="25"/>
      <c r="I42" s="15"/>
      <c r="J42" s="15"/>
      <c r="K42" s="140"/>
      <c r="L42" s="220"/>
    </row>
    <row r="43" spans="1:12" s="16" customFormat="1" x14ac:dyDescent="0.4">
      <c r="A43" s="17"/>
      <c r="C43" s="15"/>
      <c r="D43" s="15"/>
      <c r="E43" s="25"/>
      <c r="F43" s="27"/>
      <c r="H43" s="25"/>
      <c r="I43" s="15"/>
      <c r="J43" s="15"/>
      <c r="K43" s="140"/>
      <c r="L43" s="220"/>
    </row>
    <row r="44" spans="1:12" s="16" customFormat="1" x14ac:dyDescent="0.4">
      <c r="A44" s="17"/>
      <c r="C44" s="15"/>
      <c r="D44" s="15"/>
      <c r="E44" s="829" t="s">
        <v>586</v>
      </c>
      <c r="F44" s="830"/>
      <c r="G44" s="830"/>
      <c r="H44" s="830"/>
      <c r="I44" s="830"/>
      <c r="J44" s="830"/>
      <c r="K44" s="830"/>
      <c r="L44" s="831"/>
    </row>
    <row r="45" spans="1:12" s="16" customFormat="1" ht="45" customHeight="1" x14ac:dyDescent="0.4">
      <c r="A45" s="17"/>
      <c r="C45" s="15"/>
      <c r="D45" s="15"/>
      <c r="E45" s="480"/>
      <c r="F45" s="485"/>
      <c r="G45" s="486"/>
      <c r="H45" s="481" t="str">
        <f>'Lookups &amp; Changes'!$B89</f>
        <v>Immature (1)</v>
      </c>
      <c r="I45" s="15"/>
      <c r="J45" s="15"/>
      <c r="K45"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5" s="839"/>
    </row>
    <row r="46" spans="1:12" s="16" customFormat="1" ht="45" customHeight="1" x14ac:dyDescent="0.4">
      <c r="A46" s="17"/>
      <c r="C46" s="15"/>
      <c r="D46" s="15"/>
      <c r="E46" s="546"/>
      <c r="F46" s="483"/>
      <c r="G46" s="484"/>
      <c r="H46" s="547" t="str">
        <f>'Lookups &amp; Changes'!$B90</f>
        <v>Developing (2)</v>
      </c>
      <c r="I46" s="15"/>
      <c r="J46" s="15"/>
      <c r="K46"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6" s="839"/>
    </row>
    <row r="47" spans="1:12" s="16" customFormat="1" ht="45" customHeight="1" x14ac:dyDescent="0.4">
      <c r="A47" s="17"/>
      <c r="C47" s="15"/>
      <c r="D47" s="15"/>
      <c r="E47" s="546"/>
      <c r="F47" s="483"/>
      <c r="G47" s="484"/>
      <c r="H47" s="547" t="str">
        <f>'Lookups &amp; Changes'!$B91</f>
        <v>Maturing (3)</v>
      </c>
      <c r="I47" s="15"/>
      <c r="J47" s="15"/>
      <c r="K47"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7" s="839"/>
    </row>
    <row r="48" spans="1:12" s="16" customFormat="1" ht="45" customHeight="1" x14ac:dyDescent="0.4">
      <c r="A48" s="17"/>
      <c r="C48" s="15"/>
      <c r="D48" s="15"/>
      <c r="E48" s="546"/>
      <c r="F48" s="483"/>
      <c r="G48" s="484"/>
      <c r="H48" s="547" t="str">
        <f>'Lookups &amp; Changes'!$B92</f>
        <v>Mature (4)</v>
      </c>
      <c r="I48" s="15"/>
      <c r="J48" s="15"/>
      <c r="K48" s="837" t="str">
        <f>'Lookups &amp; Changes'!$D92</f>
        <v>Management system elements supporting the requirements of this clause are well developed and implemented (typically resulting in, with respect to this clause no risks; or only risks of low likelihood and low severity).</v>
      </c>
      <c r="L48" s="838"/>
    </row>
    <row r="49" spans="1:12" s="16" customFormat="1" ht="45" customHeight="1" x14ac:dyDescent="0.4">
      <c r="A49" s="17"/>
      <c r="C49" s="15"/>
      <c r="D49" s="15"/>
      <c r="E49" s="548"/>
      <c r="F49" s="549"/>
      <c r="G49" s="550"/>
      <c r="H49" s="551" t="str">
        <f>'Lookups &amp; Changes'!$B93</f>
        <v>Exceeding (5)</v>
      </c>
      <c r="I49" s="552"/>
      <c r="J49" s="552"/>
      <c r="K49" s="835" t="str">
        <f>'Lookups &amp; Changes'!$D93</f>
        <v xml:space="preserve">Management system elements supporting the requirements of this clause are developed and implemented to exceed (Level 4) expectations, universally demonstrating exceptional outcomes for personnel. </v>
      </c>
      <c r="L49" s="836"/>
    </row>
    <row r="50" spans="1:12" s="16" customFormat="1" x14ac:dyDescent="0.4">
      <c r="A50" s="17"/>
      <c r="C50" s="15"/>
      <c r="D50" s="15"/>
      <c r="E50" s="25"/>
      <c r="F50" s="27"/>
      <c r="H50" s="25"/>
      <c r="I50" s="15"/>
      <c r="J50" s="15"/>
      <c r="K50" s="140"/>
      <c r="L50" s="220"/>
    </row>
    <row r="51" spans="1:12" x14ac:dyDescent="0.4">
      <c r="A51" s="419"/>
      <c r="B51" s="8"/>
      <c r="C51" s="7"/>
      <c r="D51" s="7"/>
      <c r="E51" s="9"/>
      <c r="F51" s="26"/>
      <c r="G51" s="8"/>
      <c r="H51" s="9"/>
      <c r="I51" s="7"/>
      <c r="J51" s="7"/>
      <c r="K51" s="10"/>
      <c r="L51" s="221"/>
    </row>
    <row r="52" spans="1:12" x14ac:dyDescent="0.4">
      <c r="A52" s="48" t="s">
        <v>581</v>
      </c>
      <c r="B52" s="49"/>
      <c r="C52" s="50"/>
      <c r="D52" s="50"/>
      <c r="E52" s="51"/>
      <c r="F52" s="52"/>
      <c r="G52" s="49"/>
      <c r="H52" s="51"/>
      <c r="I52" s="50"/>
      <c r="J52" s="50"/>
      <c r="K52" s="56"/>
      <c r="L52" s="138"/>
    </row>
    <row r="53" spans="1:12" ht="14.25" customHeight="1" x14ac:dyDescent="0.4">
      <c r="A53" s="5"/>
      <c r="B53"/>
      <c r="C53" s="2"/>
      <c r="D53" s="2"/>
      <c r="E53" s="1"/>
      <c r="F53" s="6"/>
      <c r="G53"/>
      <c r="H53" s="1"/>
      <c r="I53" s="2"/>
      <c r="J53" s="2"/>
      <c r="L53" s="522"/>
    </row>
    <row r="54" spans="1:12" ht="16.5" customHeight="1" x14ac:dyDescent="0.4">
      <c r="A54" s="5"/>
      <c r="B54" s="616" t="s">
        <v>657</v>
      </c>
      <c r="C54" s="500"/>
      <c r="D54" s="500"/>
      <c r="E54" s="501"/>
      <c r="F54" s="502"/>
      <c r="G54" s="502"/>
      <c r="H54" s="503"/>
      <c r="I54" s="2"/>
      <c r="J54" s="2"/>
      <c r="L54" s="522"/>
    </row>
    <row r="55" spans="1:12" ht="15" customHeight="1" x14ac:dyDescent="0.4">
      <c r="A55" s="5"/>
      <c r="B55" s="495"/>
      <c r="C55" s="495"/>
      <c r="D55" s="495"/>
      <c r="E55" s="495" t="s">
        <v>564</v>
      </c>
      <c r="F55" s="492"/>
      <c r="G55" s="492"/>
      <c r="H55" s="556">
        <f>F20</f>
        <v>0</v>
      </c>
      <c r="I55" s="2"/>
      <c r="J55" s="2"/>
      <c r="K55" s="499"/>
      <c r="L55" s="516"/>
    </row>
    <row r="56" spans="1:12" ht="15" customHeight="1" x14ac:dyDescent="0.4">
      <c r="A56" s="5"/>
      <c r="B56" s="496"/>
      <c r="C56" s="496"/>
      <c r="D56" s="496"/>
      <c r="E56" s="496" t="s">
        <v>562</v>
      </c>
      <c r="F56" s="493"/>
      <c r="G56" s="493"/>
      <c r="H56" s="583">
        <f>F21</f>
        <v>0</v>
      </c>
      <c r="I56" s="2"/>
      <c r="J56" s="2"/>
      <c r="K56" s="491"/>
      <c r="L56" s="516"/>
    </row>
    <row r="57" spans="1:12" ht="15" customHeight="1" x14ac:dyDescent="0.4">
      <c r="A57" s="5"/>
      <c r="B57" s="497"/>
      <c r="C57" s="497"/>
      <c r="D57" s="497"/>
      <c r="E57" s="497" t="s">
        <v>563</v>
      </c>
      <c r="F57" s="494"/>
      <c r="G57" s="494"/>
      <c r="H57" s="584">
        <f>F22</f>
        <v>0</v>
      </c>
      <c r="I57" s="2"/>
      <c r="J57" s="2"/>
      <c r="K57" s="491"/>
      <c r="L57" s="522"/>
    </row>
    <row r="58" spans="1:12" ht="15" customHeight="1" x14ac:dyDescent="0.4">
      <c r="A58" s="5"/>
      <c r="B58" s="498"/>
      <c r="C58" s="498"/>
      <c r="D58" s="498"/>
      <c r="E58" s="582" t="s">
        <v>539</v>
      </c>
      <c r="F58" s="498"/>
      <c r="G58" s="498"/>
      <c r="H58" s="560" t="e">
        <f>F17</f>
        <v>#DIV/0!</v>
      </c>
      <c r="I58" s="2"/>
      <c r="J58" s="2"/>
      <c r="L58" s="522"/>
    </row>
    <row r="59" spans="1:12" ht="14.25" customHeight="1" x14ac:dyDescent="0.4">
      <c r="A59" s="5"/>
      <c r="B59"/>
      <c r="C59" s="2"/>
      <c r="D59" s="2"/>
      <c r="E59" s="1"/>
      <c r="F59" s="6"/>
      <c r="G59"/>
      <c r="H59" s="1"/>
      <c r="I59" s="2"/>
      <c r="J59" s="2"/>
      <c r="L59" s="522"/>
    </row>
    <row r="60" spans="1:12" x14ac:dyDescent="0.4">
      <c r="A60" s="5"/>
      <c r="B60"/>
      <c r="C60" s="2"/>
      <c r="D60" s="2"/>
      <c r="E60" s="869" t="s">
        <v>656</v>
      </c>
      <c r="F60" s="870"/>
      <c r="G60" s="870"/>
      <c r="H60" s="871"/>
      <c r="I60" s="2"/>
      <c r="J60" s="2"/>
      <c r="K60" s="872" t="s">
        <v>658</v>
      </c>
      <c r="L60" s="872"/>
    </row>
    <row r="61" spans="1:12" ht="43.75" x14ac:dyDescent="0.4">
      <c r="A61" s="5"/>
      <c r="B61" s="474" t="s">
        <v>642</v>
      </c>
      <c r="C61" s="2"/>
      <c r="D61" s="2"/>
      <c r="E61" s="861"/>
      <c r="F61" s="862"/>
      <c r="G61" s="862"/>
      <c r="H61" s="863"/>
      <c r="I61" s="586"/>
      <c r="J61" s="586"/>
      <c r="K61" s="875"/>
      <c r="L61" s="839"/>
    </row>
    <row r="62" spans="1:12" hidden="1" x14ac:dyDescent="0.4">
      <c r="A62" s="5"/>
      <c r="B62" s="517" t="s">
        <v>543</v>
      </c>
      <c r="C62" s="15"/>
      <c r="D62" s="15"/>
      <c r="E62" s="25" t="e">
        <f>VLOOKUP(E61,Respect_Adjustment_Lookup,2,FALSE)</f>
        <v>#N/A</v>
      </c>
      <c r="F62" s="6"/>
      <c r="G62"/>
      <c r="H62" s="1"/>
      <c r="I62" s="2"/>
      <c r="J62" s="2"/>
      <c r="L62" s="522"/>
    </row>
    <row r="63" spans="1:12" hidden="1" x14ac:dyDescent="0.4">
      <c r="A63" s="5"/>
      <c r="B63" s="517" t="s">
        <v>542</v>
      </c>
      <c r="C63" s="15"/>
      <c r="D63" s="15"/>
      <c r="E63" s="518" t="e">
        <f>H58+E62</f>
        <v>#DIV/0!</v>
      </c>
      <c r="F63" s="6"/>
      <c r="G63"/>
      <c r="H63" s="1"/>
      <c r="I63" s="2"/>
      <c r="J63" s="2"/>
      <c r="L63" s="522"/>
    </row>
    <row r="64" spans="1:12" hidden="1" x14ac:dyDescent="0.4">
      <c r="A64" s="5"/>
      <c r="B64" s="517" t="s">
        <v>544</v>
      </c>
      <c r="C64" s="15"/>
      <c r="D64" s="15"/>
      <c r="E64" s="518" t="e">
        <f>IF(E63=0.5,1,E63)</f>
        <v>#DIV/0!</v>
      </c>
      <c r="F64" s="6"/>
      <c r="G64"/>
      <c r="H64" s="1"/>
      <c r="I64" s="2"/>
      <c r="J64" s="2"/>
      <c r="L64" s="522"/>
    </row>
    <row r="65" spans="1:12" x14ac:dyDescent="0.4">
      <c r="A65" s="5"/>
      <c r="B65"/>
      <c r="C65" s="2"/>
      <c r="D65" s="2"/>
      <c r="E65" s="1"/>
      <c r="F65" s="6"/>
      <c r="G65"/>
      <c r="H65" s="1"/>
      <c r="I65" s="2"/>
      <c r="J65" s="2"/>
      <c r="L65" s="222"/>
    </row>
    <row r="66" spans="1:12" ht="75" customHeight="1" x14ac:dyDescent="0.4">
      <c r="A66" s="873" t="s">
        <v>622</v>
      </c>
      <c r="B66" s="874"/>
      <c r="C66" s="650"/>
      <c r="D66" s="650"/>
      <c r="E66" s="234" t="s">
        <v>538</v>
      </c>
      <c r="F66" s="470"/>
      <c r="G66" s="471"/>
      <c r="H66" s="234" t="s">
        <v>667</v>
      </c>
      <c r="I66" s="2"/>
      <c r="J66" s="2"/>
      <c r="K66" s="472" t="s">
        <v>550</v>
      </c>
      <c r="L66" s="473" t="s">
        <v>551</v>
      </c>
    </row>
    <row r="67" spans="1:12" ht="67" customHeight="1" x14ac:dyDescent="0.4">
      <c r="A67" s="504" t="s">
        <v>594</v>
      </c>
      <c r="B67" s="639" t="s">
        <v>604</v>
      </c>
      <c r="C67" s="640"/>
      <c r="D67" s="640"/>
      <c r="E67" s="671" t="e">
        <f>E64</f>
        <v>#DIV/0!</v>
      </c>
      <c r="F67" s="672"/>
      <c r="G67" s="673"/>
      <c r="H67" s="864">
        <f>E61</f>
        <v>0</v>
      </c>
      <c r="I67" s="865"/>
      <c r="J67" s="431"/>
      <c r="K67" s="859"/>
      <c r="L67" s="860"/>
    </row>
    <row r="68" spans="1:12" ht="14.25" customHeight="1" x14ac:dyDescent="0.4">
      <c r="A68" s="5"/>
      <c r="B68"/>
      <c r="C68" s="2"/>
      <c r="D68" s="2"/>
      <c r="E68" s="1"/>
      <c r="F68" s="6"/>
      <c r="G68"/>
      <c r="H68" s="1"/>
      <c r="I68" s="2"/>
      <c r="J68" s="2"/>
      <c r="L68" s="522"/>
    </row>
    <row r="69" spans="1:12" ht="15.75" customHeight="1" x14ac:dyDescent="0.4">
      <c r="A69" s="5"/>
      <c r="B69"/>
      <c r="C69" s="2"/>
      <c r="D69" s="2"/>
      <c r="E69" s="866" t="s">
        <v>641</v>
      </c>
      <c r="F69" s="867"/>
      <c r="G69" s="867"/>
      <c r="H69" s="867"/>
      <c r="I69" s="867"/>
      <c r="J69" s="867"/>
      <c r="K69" s="867"/>
      <c r="L69" s="868"/>
    </row>
    <row r="70" spans="1:12" ht="30" customHeight="1" x14ac:dyDescent="0.4">
      <c r="A70" s="5"/>
      <c r="B70"/>
      <c r="C70" s="2"/>
      <c r="D70" s="2"/>
      <c r="E70" s="843" t="s">
        <v>638</v>
      </c>
      <c r="F70" s="844"/>
      <c r="G70" s="844"/>
      <c r="H70" s="845"/>
      <c r="I70" s="561"/>
      <c r="J70" s="561"/>
      <c r="K70" s="819" t="s">
        <v>645</v>
      </c>
      <c r="L70" s="840"/>
    </row>
    <row r="71" spans="1:12" ht="108" customHeight="1" x14ac:dyDescent="0.4">
      <c r="A71" s="5"/>
      <c r="B71"/>
      <c r="C71" s="2"/>
      <c r="D71" s="2"/>
      <c r="E71" s="846" t="s">
        <v>639</v>
      </c>
      <c r="F71" s="847"/>
      <c r="G71" s="847"/>
      <c r="H71" s="848"/>
      <c r="I71" s="561"/>
      <c r="J71" s="561"/>
      <c r="K71" s="841" t="s">
        <v>643</v>
      </c>
      <c r="L71" s="842"/>
    </row>
    <row r="72" spans="1:12" ht="97.5" customHeight="1" x14ac:dyDescent="0.4">
      <c r="A72" s="5"/>
      <c r="B72"/>
      <c r="C72" s="2"/>
      <c r="D72" s="2"/>
      <c r="E72" s="849" t="s">
        <v>640</v>
      </c>
      <c r="F72" s="850"/>
      <c r="G72" s="850"/>
      <c r="H72" s="851"/>
      <c r="I72" s="561"/>
      <c r="J72" s="561"/>
      <c r="K72" s="841" t="s">
        <v>644</v>
      </c>
      <c r="L72" s="842"/>
    </row>
    <row r="73" spans="1:12" x14ac:dyDescent="0.4">
      <c r="A73" s="5"/>
      <c r="B73"/>
      <c r="C73" s="2"/>
      <c r="D73" s="2"/>
      <c r="E73" s="1"/>
      <c r="F73" s="6"/>
      <c r="G73"/>
      <c r="H73" s="1"/>
      <c r="I73" s="2"/>
      <c r="J73" s="2"/>
      <c r="L73" s="522"/>
    </row>
    <row r="74" spans="1:12" x14ac:dyDescent="0.4">
      <c r="A74" s="5"/>
      <c r="B74"/>
      <c r="C74" s="2"/>
      <c r="D74" s="2"/>
      <c r="E74" s="832" t="s">
        <v>649</v>
      </c>
      <c r="F74" s="833"/>
      <c r="G74" s="833"/>
      <c r="H74" s="833"/>
      <c r="I74" s="833"/>
      <c r="J74" s="833"/>
      <c r="K74" s="833"/>
      <c r="L74" s="834"/>
    </row>
    <row r="75" spans="1:12" ht="35.15" customHeight="1" x14ac:dyDescent="0.4">
      <c r="A75" s="5"/>
      <c r="B75"/>
      <c r="C75" s="2"/>
      <c r="D75" s="2"/>
      <c r="E75" s="567"/>
      <c r="F75" s="568"/>
      <c r="G75" s="569"/>
      <c r="H75" s="570" t="str">
        <f>'Lookups &amp; Changes'!$B97</f>
        <v>Not Performing (1)</v>
      </c>
      <c r="I75" s="571"/>
      <c r="J75" s="571"/>
      <c r="K75"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5" s="823"/>
    </row>
    <row r="76" spans="1:12" ht="35.15" customHeight="1" x14ac:dyDescent="0.4">
      <c r="A76" s="5"/>
      <c r="B76"/>
      <c r="C76" s="2"/>
      <c r="D76" s="2"/>
      <c r="E76" s="567"/>
      <c r="F76" s="568"/>
      <c r="G76" s="569"/>
      <c r="H76" s="570" t="str">
        <f>'Lookups &amp; Changes'!$B98</f>
        <v>Minimally Performing (2)</v>
      </c>
      <c r="I76" s="571"/>
      <c r="J76" s="571"/>
      <c r="K76"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6" s="821"/>
    </row>
    <row r="77" spans="1:12" ht="35.15" customHeight="1" x14ac:dyDescent="0.4">
      <c r="A77" s="5"/>
      <c r="B77"/>
      <c r="C77" s="2"/>
      <c r="D77" s="2"/>
      <c r="E77" s="567"/>
      <c r="F77" s="568"/>
      <c r="G77" s="569"/>
      <c r="H77" s="570" t="str">
        <f>'Lookups &amp; Changes'!$B99</f>
        <v>Substantially Performing (3)</v>
      </c>
      <c r="I77" s="571"/>
      <c r="J77" s="571"/>
      <c r="K77"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7" s="821"/>
    </row>
    <row r="78" spans="1:12" ht="35.15" customHeight="1" x14ac:dyDescent="0.4">
      <c r="A78" s="5"/>
      <c r="B78"/>
      <c r="C78" s="2"/>
      <c r="D78" s="2"/>
      <c r="E78" s="567"/>
      <c r="F78" s="568"/>
      <c r="G78" s="569"/>
      <c r="H78" s="570" t="str">
        <f>'Lookups &amp; Changes'!$B100</f>
        <v>Fully Performing (4)</v>
      </c>
      <c r="I78" s="571"/>
      <c r="J78" s="571"/>
      <c r="K78" s="820" t="str">
        <f>'Lookups &amp; Changes'!$D100</f>
        <v>The organization respects the rights of personnel enumerated in the principles. (typically resulting in, with respect to this criterion: (a) no adverse impacts; or (b) only adverse impacts of low incidence and low severity).</v>
      </c>
      <c r="L78" s="821"/>
    </row>
    <row r="79" spans="1:12" ht="45" customHeight="1" x14ac:dyDescent="0.4">
      <c r="A79" s="5"/>
      <c r="B79"/>
      <c r="C79" s="2"/>
      <c r="D79" s="2"/>
      <c r="E79" s="572"/>
      <c r="F79" s="575"/>
      <c r="G79" s="576"/>
      <c r="H79" s="573" t="str">
        <f>'Lookups &amp; Changes'!$B101</f>
        <v>Exceeding  (5)</v>
      </c>
      <c r="I79" s="571"/>
      <c r="J79" s="571"/>
      <c r="K79"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9" s="819"/>
    </row>
    <row r="80" spans="1:12" x14ac:dyDescent="0.4">
      <c r="A80" s="5"/>
      <c r="B80"/>
      <c r="C80" s="2"/>
      <c r="D80" s="2"/>
      <c r="E80" s="1"/>
      <c r="F80" s="6"/>
      <c r="G80"/>
      <c r="H80" s="554"/>
      <c r="I80" s="2"/>
      <c r="J80" s="2"/>
      <c r="K80" s="555"/>
      <c r="L80" s="553"/>
    </row>
    <row r="81" spans="1:12" x14ac:dyDescent="0.4">
      <c r="A81" s="419"/>
      <c r="B81" s="8"/>
      <c r="C81" s="7"/>
      <c r="D81" s="7"/>
      <c r="E81" s="9"/>
      <c r="F81" s="26"/>
      <c r="G81" s="8"/>
      <c r="H81" s="9"/>
      <c r="I81" s="7"/>
      <c r="J81" s="7"/>
      <c r="K81" s="10"/>
      <c r="L81" s="221"/>
    </row>
    <row r="82" spans="1:12" s="16" customFormat="1" x14ac:dyDescent="0.4">
      <c r="A82" s="17"/>
      <c r="C82" s="15"/>
      <c r="D82" s="15"/>
      <c r="E82" s="25"/>
      <c r="F82" s="27"/>
      <c r="H82" s="25"/>
      <c r="I82" s="15"/>
      <c r="J82" s="15"/>
      <c r="K82" s="140"/>
      <c r="L82" s="140"/>
    </row>
  </sheetData>
  <sheetProtection algorithmName="SHA-512" hashValue="n53FEBQAafoh3Yus5iUDsW8w7To2mLbcKkwhVqQ7VI+aJvKcapb6aFhWiyQCP4/NGJu1eyjsLy58bV3XPF27KQ==" saltValue="aPyf1q0kvz84nWym9Grvrg==" spinCount="100000" sheet="1" formatRows="0" insertHyperlinks="0"/>
  <mergeCells count="33">
    <mergeCell ref="A66:B66"/>
    <mergeCell ref="K72:L72"/>
    <mergeCell ref="E74:L74"/>
    <mergeCell ref="K75:L75"/>
    <mergeCell ref="K76:L76"/>
    <mergeCell ref="K77:L77"/>
    <mergeCell ref="E31:L31"/>
    <mergeCell ref="E32:L32"/>
    <mergeCell ref="E33:L33"/>
    <mergeCell ref="E34:L34"/>
    <mergeCell ref="E69:L69"/>
    <mergeCell ref="E61:H61"/>
    <mergeCell ref="K67:L67"/>
    <mergeCell ref="H67:I67"/>
    <mergeCell ref="K61:L61"/>
    <mergeCell ref="K40:L40"/>
    <mergeCell ref="K41:L41"/>
    <mergeCell ref="K78:L78"/>
    <mergeCell ref="K79:L79"/>
    <mergeCell ref="E60:H60"/>
    <mergeCell ref="K60:L60"/>
    <mergeCell ref="A40:B40"/>
    <mergeCell ref="E44:L44"/>
    <mergeCell ref="K45:L45"/>
    <mergeCell ref="K46:L46"/>
    <mergeCell ref="K47:L47"/>
    <mergeCell ref="K48:L48"/>
    <mergeCell ref="K49:L49"/>
    <mergeCell ref="E70:H70"/>
    <mergeCell ref="K70:L70"/>
    <mergeCell ref="E71:H71"/>
    <mergeCell ref="K71:L71"/>
    <mergeCell ref="E72:H72"/>
  </mergeCells>
  <conditionalFormatting sqref="E3:E14">
    <cfRule type="expression" dxfId="466" priority="94">
      <formula>$E3="Not Reviewed"</formula>
    </cfRule>
    <cfRule type="expression" dxfId="465" priority="95">
      <formula>$E3="Not Applicable"</formula>
    </cfRule>
    <cfRule type="notContainsBlanks" dxfId="464" priority="96">
      <formula>LEN(TRIM(E3))&gt;0</formula>
    </cfRule>
  </conditionalFormatting>
  <conditionalFormatting sqref="E41">
    <cfRule type="expression" dxfId="463" priority="18">
      <formula>$E41="Not Reviewed"</formula>
    </cfRule>
    <cfRule type="expression" dxfId="462" priority="19">
      <formula>$E41="Not Applicable"</formula>
    </cfRule>
    <cfRule type="notContainsBlanks" dxfId="461" priority="20">
      <formula>LEN(TRIM(E41))&gt;0</formula>
    </cfRule>
  </conditionalFormatting>
  <conditionalFormatting sqref="E61">
    <cfRule type="expression" dxfId="460" priority="27">
      <formula>$E$61="Adjusted Down"</formula>
    </cfRule>
    <cfRule type="expression" dxfId="459" priority="28">
      <formula>$E$61="Correct as Calculated"</formula>
    </cfRule>
    <cfRule type="expression" dxfId="458" priority="29">
      <formula>$E$61="Adjusted Up"</formula>
    </cfRule>
  </conditionalFormatting>
  <conditionalFormatting sqref="H3:H14">
    <cfRule type="expression" dxfId="457" priority="60">
      <formula>$H3="Not Performing (1)"</formula>
    </cfRule>
    <cfRule type="expression" dxfId="456" priority="61">
      <formula>$H3="Minimally Performing (2)"</formula>
    </cfRule>
    <cfRule type="expression" dxfId="455" priority="62">
      <formula>$H3="Substantially Performing (3)"</formula>
    </cfRule>
    <cfRule type="expression" dxfId="454" priority="63">
      <formula>$H3=""</formula>
    </cfRule>
  </conditionalFormatting>
  <conditionalFormatting sqref="H41">
    <cfRule type="expression" dxfId="453" priority="14">
      <formula>$H41="Immature (1)"</formula>
    </cfRule>
    <cfRule type="expression" dxfId="452" priority="15">
      <formula>$H41="Developing (2)"</formula>
    </cfRule>
    <cfRule type="expression" dxfId="451" priority="16">
      <formula>$H41="Maturing (3)"</formula>
    </cfRule>
    <cfRule type="expression" dxfId="450" priority="17">
      <formula>$H41=""</formula>
    </cfRule>
  </conditionalFormatting>
  <conditionalFormatting sqref="H67 K67">
    <cfRule type="expression" dxfId="449" priority="4">
      <formula>$H67="Adjusted Down"</formula>
    </cfRule>
    <cfRule type="expression" dxfId="448" priority="5">
      <formula>$H67="Adjusted Up"</formula>
    </cfRule>
    <cfRule type="expression" dxfId="447" priority="6">
      <formula>$H67="Correct as Calculated"</formula>
    </cfRule>
  </conditionalFormatting>
  <conditionalFormatting sqref="K41">
    <cfRule type="expression" dxfId="446" priority="10">
      <formula>$H41="Immature (1)"</formula>
    </cfRule>
    <cfRule type="expression" dxfId="445" priority="11">
      <formula>$H41="Developing (2)"</formula>
    </cfRule>
    <cfRule type="expression" dxfId="444" priority="12">
      <formula>$H41="Maturing (3)"</formula>
    </cfRule>
    <cfRule type="expression" dxfId="443" priority="13">
      <formula>$H41=""</formula>
    </cfRule>
  </conditionalFormatting>
  <conditionalFormatting sqref="K3:L14">
    <cfRule type="expression" dxfId="442" priority="33">
      <formula>$H3="Not Performing (1)"</formula>
    </cfRule>
    <cfRule type="expression" dxfId="441" priority="34">
      <formula>$H3="Minimally Performing (2)"</formula>
    </cfRule>
    <cfRule type="expression" dxfId="440" priority="35">
      <formula>$H3="Substantially Performing (3)"</formula>
    </cfRule>
    <cfRule type="expression" dxfId="439" priority="36">
      <formula>$H3=""</formula>
    </cfRule>
  </conditionalFormatting>
  <dataValidations count="6">
    <dataValidation type="list" allowBlank="1" showInputMessage="1" showErrorMessage="1" sqref="H3:H14" xr:uid="{00000000-0002-0000-0400-000000000000}">
      <formula1>Decent_Work_Rating_Pulldown_Range</formula1>
    </dataValidation>
    <dataValidation type="list" allowBlank="1" showInputMessage="1" showErrorMessage="1" sqref="E3:E14" xr:uid="{00000000-0002-0000-0400-000001000000}">
      <formula1>Included_or_Not_Range</formula1>
    </dataValidation>
    <dataValidation type="list" allowBlank="1" showInputMessage="1" showErrorMessage="1" sqref="C3:C14" xr:uid="{00000000-0002-0000-0400-000002000000}">
      <formula1>Weight_Range</formula1>
    </dataValidation>
    <dataValidation type="list" allowBlank="1" showInputMessage="1" showErrorMessage="1" sqref="E61" xr:uid="{B5913895-FA92-423C-820C-374442AD6694}">
      <formula1>Respect_Adjustment</formula1>
    </dataValidation>
    <dataValidation type="list" allowBlank="1" showInputMessage="1" showErrorMessage="1" sqref="H41" xr:uid="{BCF1C9AE-65D2-4AEB-ADC4-D07C1E37C4E0}">
      <formula1>DW_Management_Systems_Level</formula1>
    </dataValidation>
    <dataValidation type="list" allowBlank="1" showInputMessage="1" showErrorMessage="1" sqref="E41" xr:uid="{5D702D2C-3494-46DC-99DD-CAB3CF706373}">
      <formula1>Included_or_Not_MS_and_Overarching_Range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L76"/>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246" customWidth="1"/>
    <col min="3" max="3" width="9.15234375" style="41" hidden="1" customWidth="1"/>
    <col min="4" max="4" width="10.53515625" style="41" hidden="1" customWidth="1"/>
    <col min="5" max="5" width="13.69140625" style="42" customWidth="1"/>
    <col min="6" max="6" width="11.69140625" hidden="1" customWidth="1"/>
    <col min="7" max="7" width="12" hidden="1" customWidth="1"/>
    <col min="8" max="8" width="13.69140625" style="2" customWidth="1"/>
    <col min="9" max="9" width="10" hidden="1" customWidth="1"/>
    <col min="10" max="10" width="9.15234375" hidden="1" customWidth="1"/>
    <col min="11" max="12" width="68.53515625" style="141" customWidth="1"/>
  </cols>
  <sheetData>
    <row r="1" spans="1:12" s="6" customFormat="1" x14ac:dyDescent="0.4">
      <c r="A1" s="691" t="s">
        <v>568</v>
      </c>
      <c r="B1" s="703"/>
      <c r="C1" s="699"/>
      <c r="D1" s="699"/>
      <c r="E1" s="704"/>
      <c r="F1" s="704"/>
      <c r="G1" s="695"/>
      <c r="H1" s="693"/>
      <c r="I1" s="695"/>
      <c r="J1" s="695"/>
      <c r="K1" s="696"/>
      <c r="L1" s="697"/>
    </row>
    <row r="2" spans="1:12" s="4" customFormat="1" ht="43.75" x14ac:dyDescent="0.4">
      <c r="A2" s="53" t="s">
        <v>21</v>
      </c>
      <c r="B2" s="249" t="s">
        <v>19</v>
      </c>
      <c r="C2" s="239" t="s">
        <v>183</v>
      </c>
      <c r="D2" s="239" t="s">
        <v>277</v>
      </c>
      <c r="E2" s="249" t="s">
        <v>361</v>
      </c>
      <c r="F2" s="249" t="s">
        <v>488</v>
      </c>
      <c r="G2" s="54" t="s">
        <v>275</v>
      </c>
      <c r="H2" s="54" t="s">
        <v>274</v>
      </c>
      <c r="I2" s="239" t="s">
        <v>276</v>
      </c>
      <c r="J2" s="239" t="s">
        <v>287</v>
      </c>
      <c r="K2" s="55" t="s">
        <v>459</v>
      </c>
      <c r="L2" s="59" t="s">
        <v>460</v>
      </c>
    </row>
    <row r="3" spans="1:12" ht="233.15" x14ac:dyDescent="0.4">
      <c r="A3" s="40" t="s">
        <v>127</v>
      </c>
      <c r="B3" s="358" t="s">
        <v>59</v>
      </c>
      <c r="C3" s="250" t="s">
        <v>271</v>
      </c>
      <c r="D3" s="250">
        <f>VLOOKUP(C3,Importance_Weighting_Lookup_Table,2,FALSE)</f>
        <v>1</v>
      </c>
      <c r="E3" s="412" t="s">
        <v>237</v>
      </c>
      <c r="F3" s="322" t="e">
        <f>IF($E3="Included",G3,"#N/A")</f>
        <v>#N/A</v>
      </c>
      <c r="G3" s="218" t="e">
        <f>VLOOKUP($H3,DW_Lookup_Table,2,FALSE)</f>
        <v>#N/A</v>
      </c>
      <c r="H3" s="428"/>
      <c r="I3" s="251" t="e">
        <f>G3*D3</f>
        <v>#N/A</v>
      </c>
      <c r="J3" s="236">
        <f>IF(E3="Included",(D3*3), 0)</f>
        <v>3</v>
      </c>
      <c r="K3" s="128"/>
      <c r="L3" s="128"/>
    </row>
    <row r="4" spans="1:12" ht="78" customHeight="1" x14ac:dyDescent="0.4">
      <c r="A4" s="40" t="s">
        <v>126</v>
      </c>
      <c r="B4" s="358" t="s">
        <v>60</v>
      </c>
      <c r="C4" s="250" t="s">
        <v>271</v>
      </c>
      <c r="D4" s="250">
        <f>VLOOKUP(C4,Importance_Weighting_Lookup_Table,2,FALSE)</f>
        <v>1</v>
      </c>
      <c r="E4" s="412" t="s">
        <v>237</v>
      </c>
      <c r="F4" s="322" t="e">
        <f>IF($E4="Included",G4,"#N/A")</f>
        <v>#N/A</v>
      </c>
      <c r="G4" s="218" t="e">
        <f>VLOOKUP($H4,DW_Lookup_Table,2,FALSE)</f>
        <v>#N/A</v>
      </c>
      <c r="H4" s="428"/>
      <c r="I4" s="252" t="e">
        <f>G4*D4</f>
        <v>#N/A</v>
      </c>
      <c r="J4" s="237">
        <f>IF(E4="Included",(D4*3), 0)</f>
        <v>3</v>
      </c>
      <c r="K4" s="128"/>
      <c r="L4" s="128"/>
    </row>
    <row r="5" spans="1:12" ht="150.75" customHeight="1" x14ac:dyDescent="0.4">
      <c r="A5" s="40" t="s">
        <v>128</v>
      </c>
      <c r="B5" s="358" t="s">
        <v>61</v>
      </c>
      <c r="C5" s="250" t="s">
        <v>271</v>
      </c>
      <c r="D5" s="250">
        <f>VLOOKUP(C5,Importance_Weighting_Lookup_Table,2,FALSE)</f>
        <v>1</v>
      </c>
      <c r="E5" s="412" t="s">
        <v>237</v>
      </c>
      <c r="F5" s="322" t="e">
        <f>IF($E5="Included",G5,"#N/A")</f>
        <v>#N/A</v>
      </c>
      <c r="G5" s="218" t="e">
        <f>VLOOKUP($H5,DW_Lookup_Table,2,FALSE)</f>
        <v>#N/A</v>
      </c>
      <c r="H5" s="428"/>
      <c r="I5" s="252" t="e">
        <f>G5*D5</f>
        <v>#N/A</v>
      </c>
      <c r="J5" s="237">
        <f>IF(E5="Included",(D5*3), 0)</f>
        <v>3</v>
      </c>
      <c r="K5" s="128"/>
      <c r="L5" s="128"/>
    </row>
    <row r="6" spans="1:12" ht="204" x14ac:dyDescent="0.4">
      <c r="A6" s="40" t="s">
        <v>129</v>
      </c>
      <c r="B6" s="358" t="s">
        <v>433</v>
      </c>
      <c r="C6" s="250" t="s">
        <v>271</v>
      </c>
      <c r="D6" s="250">
        <f>VLOOKUP(C6,Importance_Weighting_Lookup_Table,2,FALSE)</f>
        <v>1</v>
      </c>
      <c r="E6" s="412" t="s">
        <v>237</v>
      </c>
      <c r="F6" s="322" t="e">
        <f>IF($E6="Included",G6,"#N/A")</f>
        <v>#N/A</v>
      </c>
      <c r="G6" s="218" t="e">
        <f>VLOOKUP($H6,DW_Lookup_Table,2,FALSE)</f>
        <v>#N/A</v>
      </c>
      <c r="H6" s="428"/>
      <c r="I6" s="253" t="e">
        <f>G6*D6</f>
        <v>#N/A</v>
      </c>
      <c r="J6" s="238">
        <f>IF(E6="Included",(D6*3), 0)</f>
        <v>3</v>
      </c>
      <c r="K6" s="128"/>
      <c r="L6" s="128"/>
    </row>
    <row r="7" spans="1:12" hidden="1" x14ac:dyDescent="0.4">
      <c r="E7" s="320" t="s">
        <v>489</v>
      </c>
      <c r="F7" s="41">
        <f>SUMIF(D5_Rating_Tested,"&lt;&gt;#N/A")</f>
        <v>0</v>
      </c>
      <c r="H7" s="41"/>
      <c r="I7" s="506" t="e">
        <f>SUMIF(Weighted_DW5_Result,"#N/A")</f>
        <v>#N/A</v>
      </c>
      <c r="J7" s="519"/>
      <c r="K7" s="507"/>
      <c r="L7" s="537"/>
    </row>
    <row r="8" spans="1:12" hidden="1" x14ac:dyDescent="0.4">
      <c r="E8" s="321" t="s">
        <v>280</v>
      </c>
      <c r="F8" s="41">
        <f>COUNT(D5_Rating_Tested)</f>
        <v>0</v>
      </c>
      <c r="H8" s="41"/>
      <c r="I8" s="506" t="e" cm="1">
        <f t="array" ref="I8">COUNTIF(Basic_DW5_Result,"#N/A")</f>
        <v>#NAME?</v>
      </c>
      <c r="J8" s="519"/>
      <c r="K8" s="507"/>
      <c r="L8" s="537"/>
    </row>
    <row r="9" spans="1:12" hidden="1" x14ac:dyDescent="0.4">
      <c r="E9" s="320" t="s">
        <v>281</v>
      </c>
      <c r="F9" s="508" t="e">
        <f>F7/F8</f>
        <v>#DIV/0!</v>
      </c>
      <c r="H9" s="41"/>
      <c r="I9" s="506" t="e">
        <f>I7/I8</f>
        <v>#N/A</v>
      </c>
      <c r="J9" s="506"/>
      <c r="K9" s="507"/>
      <c r="L9" s="537"/>
    </row>
    <row r="10" spans="1:12" hidden="1" x14ac:dyDescent="0.4">
      <c r="E10" s="320" t="s">
        <v>282</v>
      </c>
      <c r="F10" s="41" t="str">
        <f>IF(G10&gt;100,"N/A",G10)</f>
        <v>N/A</v>
      </c>
      <c r="G10" s="41" cm="1">
        <f t="array" ref="G10">MIN(IF(ISNA(D5_Rating_Tested),10000000000,D5_Rating_Tested))</f>
        <v>10000000000</v>
      </c>
      <c r="H10" s="41"/>
      <c r="I10" s="520"/>
      <c r="J10" s="520">
        <f>SUM(J3:J6)</f>
        <v>12</v>
      </c>
      <c r="K10" s="538"/>
      <c r="L10" s="537"/>
    </row>
    <row r="11" spans="1:12" hidden="1" x14ac:dyDescent="0.4">
      <c r="E11" s="320" t="s">
        <v>283</v>
      </c>
      <c r="F11" s="41" t="str">
        <f>IF(OR(G11&gt;100,G11=0),"N/A",G11)</f>
        <v>N/A</v>
      </c>
      <c r="G11" s="41" cm="1">
        <f t="array" ref="G11">MAX(IF(NOT(ISNA(D5_Rating_Tested)),D5_Rating_Tested,0))</f>
        <v>0</v>
      </c>
      <c r="H11" s="41"/>
      <c r="I11" s="520"/>
      <c r="J11" s="254" t="e">
        <f>I7/J10</f>
        <v>#N/A</v>
      </c>
      <c r="K11" s="538"/>
      <c r="L11" s="537"/>
    </row>
    <row r="12" spans="1:12" hidden="1" x14ac:dyDescent="0.4">
      <c r="E12" s="320" t="s">
        <v>392</v>
      </c>
      <c r="F12" s="41">
        <f>COUNTIF(D5_Rating_Tested,1)</f>
        <v>0</v>
      </c>
      <c r="H12" s="41"/>
      <c r="I12" s="539"/>
      <c r="J12" s="539"/>
      <c r="L12" s="537"/>
    </row>
    <row r="13" spans="1:12" hidden="1" x14ac:dyDescent="0.4">
      <c r="E13" s="320" t="s">
        <v>467</v>
      </c>
      <c r="F13" s="41">
        <f>COUNTIF(D5_Rating_Tested,2)</f>
        <v>0</v>
      </c>
      <c r="H13" s="41"/>
      <c r="I13" s="539"/>
      <c r="J13" s="539"/>
      <c r="L13" s="537"/>
    </row>
    <row r="14" spans="1:12" hidden="1" x14ac:dyDescent="0.4">
      <c r="E14" s="320" t="s">
        <v>490</v>
      </c>
      <c r="F14" s="41">
        <f>COUNTIF(D5_Rating_Tested,3)</f>
        <v>0</v>
      </c>
      <c r="L14" s="537"/>
    </row>
    <row r="15" spans="1:12" x14ac:dyDescent="0.4">
      <c r="A15" s="596"/>
      <c r="B15" s="604"/>
      <c r="C15" s="601"/>
      <c r="D15" s="601"/>
      <c r="E15" s="598"/>
      <c r="F15" s="599"/>
      <c r="G15" s="599"/>
      <c r="H15" s="596"/>
      <c r="I15" s="599"/>
      <c r="J15" s="599"/>
      <c r="K15" s="606"/>
      <c r="L15" s="607"/>
    </row>
    <row r="16" spans="1:12" s="16" customFormat="1" x14ac:dyDescent="0.4">
      <c r="A16" s="15"/>
      <c r="B16" s="534" t="s">
        <v>229</v>
      </c>
      <c r="C16" s="41"/>
      <c r="D16" s="41"/>
      <c r="E16" s="42"/>
      <c r="H16" s="15"/>
      <c r="K16" s="515"/>
      <c r="L16" s="224"/>
    </row>
    <row r="17" spans="1:12" s="16" customFormat="1" x14ac:dyDescent="0.4">
      <c r="A17" s="15"/>
      <c r="B17" s="535" t="s">
        <v>197</v>
      </c>
      <c r="C17" s="41"/>
      <c r="D17" s="41"/>
      <c r="E17" s="42"/>
      <c r="H17" s="15"/>
      <c r="K17" s="515"/>
      <c r="L17" s="224"/>
    </row>
    <row r="18" spans="1:12" s="16" customFormat="1" x14ac:dyDescent="0.4">
      <c r="A18" s="15"/>
      <c r="B18" s="535" t="s">
        <v>214</v>
      </c>
      <c r="C18" s="41"/>
      <c r="D18" s="41"/>
      <c r="E18" s="42"/>
      <c r="H18" s="15"/>
      <c r="K18" s="515"/>
      <c r="L18" s="224"/>
    </row>
    <row r="19" spans="1:12" s="16" customFormat="1" x14ac:dyDescent="0.4">
      <c r="A19" s="15"/>
      <c r="B19" s="535" t="s">
        <v>215</v>
      </c>
      <c r="C19" s="41"/>
      <c r="D19" s="41"/>
      <c r="E19" s="42"/>
      <c r="H19" s="15"/>
      <c r="K19" s="515"/>
      <c r="L19" s="224"/>
    </row>
    <row r="20" spans="1:12" s="16" customFormat="1" x14ac:dyDescent="0.4">
      <c r="A20" s="15"/>
      <c r="B20" s="535" t="s">
        <v>216</v>
      </c>
      <c r="C20" s="41"/>
      <c r="D20" s="41"/>
      <c r="E20" s="42"/>
      <c r="H20" s="15"/>
      <c r="K20" s="515"/>
      <c r="L20" s="224"/>
    </row>
    <row r="21" spans="1:12" s="16" customFormat="1" x14ac:dyDescent="0.4">
      <c r="A21" s="15"/>
      <c r="B21" s="535" t="s">
        <v>217</v>
      </c>
      <c r="C21" s="41"/>
      <c r="D21" s="41"/>
      <c r="E21" s="42"/>
      <c r="H21" s="15"/>
      <c r="K21" s="515"/>
      <c r="L21" s="224"/>
    </row>
    <row r="22" spans="1:12" s="16" customFormat="1" x14ac:dyDescent="0.4">
      <c r="A22" s="15"/>
      <c r="B22" s="25"/>
      <c r="C22" s="15"/>
      <c r="D22" s="15"/>
      <c r="H22" s="15"/>
      <c r="K22" s="515"/>
      <c r="L22" s="224"/>
    </row>
    <row r="23" spans="1:12" s="16" customFormat="1" x14ac:dyDescent="0.4">
      <c r="A23" s="15"/>
      <c r="B23" s="512" t="s">
        <v>381</v>
      </c>
      <c r="C23" s="15"/>
      <c r="D23" s="15"/>
      <c r="H23" s="15"/>
      <c r="K23" s="515"/>
      <c r="L23" s="224"/>
    </row>
    <row r="24" spans="1:12" s="16" customFormat="1" ht="40" customHeight="1" x14ac:dyDescent="0.4">
      <c r="A24" s="17"/>
      <c r="B24" s="490" t="str">
        <f>'Lookups &amp; Changes'!B29</f>
        <v>Not Performing (1)</v>
      </c>
      <c r="C24" s="15"/>
      <c r="D24" s="15"/>
      <c r="E24"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4" s="825"/>
      <c r="G24" s="825"/>
      <c r="H24" s="825"/>
      <c r="I24" s="825"/>
      <c r="J24" s="825"/>
      <c r="K24" s="825"/>
      <c r="L24" s="826"/>
    </row>
    <row r="25" spans="1:12" s="16" customFormat="1" ht="40" customHeight="1" x14ac:dyDescent="0.4">
      <c r="A25" s="17"/>
      <c r="B25" s="490" t="str">
        <f>'Lookups &amp; Changes'!B30</f>
        <v>Minimally Performing (2)</v>
      </c>
      <c r="C25" s="15"/>
      <c r="D25" s="15"/>
      <c r="E25" s="837" t="str">
        <f>'Lookups &amp; Changes'!D30</f>
        <v xml:space="preserve">Significant deviation(s)/omission(s) observed (indicating, with respect to this criterion, adverse impacts of: (a) high incidence and low severity; and/or (b) moderate incidence and moderate severity). </v>
      </c>
      <c r="F25" s="852"/>
      <c r="G25" s="852"/>
      <c r="H25" s="852"/>
      <c r="I25" s="852"/>
      <c r="J25" s="852"/>
      <c r="K25" s="852"/>
      <c r="L25" s="838"/>
    </row>
    <row r="26" spans="1:12" s="16" customFormat="1" ht="40" customHeight="1" x14ac:dyDescent="0.4">
      <c r="A26" s="17"/>
      <c r="B26" s="490" t="str">
        <f>'Lookups &amp; Changes'!B31</f>
        <v>Substantially Performing (3)</v>
      </c>
      <c r="C26" s="15"/>
      <c r="D26" s="15"/>
      <c r="E26" s="837" t="str">
        <f>'Lookups &amp; Changes'!D31</f>
        <v xml:space="preserve">Partial deviation(s)/omission(s) observed (indicating, with respect to this criterion, adverse impacts of: (a) moderate incidence and low severity; and/or (b) low incidence and moderate severity). </v>
      </c>
      <c r="F26" s="852"/>
      <c r="G26" s="852"/>
      <c r="H26" s="852"/>
      <c r="I26" s="852"/>
      <c r="J26" s="852"/>
      <c r="K26" s="852"/>
      <c r="L26" s="838"/>
    </row>
    <row r="27" spans="1:12" s="16" customFormat="1" ht="40" customHeight="1" x14ac:dyDescent="0.4">
      <c r="A27" s="17"/>
      <c r="B27" s="490" t="str">
        <f>'Lookups &amp; Changes'!B32</f>
        <v>Fully Performing (4)</v>
      </c>
      <c r="C27" s="15"/>
      <c r="D27" s="15"/>
      <c r="E27" s="853" t="str">
        <f>'Lookups &amp; Changes'!D32</f>
        <v>Minimal deviation(s)/omission(s) observed (indicating, with respect to this criterion: (a) no adverse impacts; or (b) only adverse impacts of low incidence and low severity).</v>
      </c>
      <c r="F27" s="854"/>
      <c r="G27" s="854"/>
      <c r="H27" s="854"/>
      <c r="I27" s="854"/>
      <c r="J27" s="854"/>
      <c r="K27" s="854"/>
      <c r="L27" s="855"/>
    </row>
    <row r="28" spans="1:12" s="16" customFormat="1" x14ac:dyDescent="0.4">
      <c r="A28" s="15"/>
      <c r="B28" s="25"/>
      <c r="C28" s="15"/>
      <c r="D28" s="15"/>
      <c r="H28" s="15"/>
      <c r="K28" s="515"/>
      <c r="L28" s="224"/>
    </row>
    <row r="29" spans="1:12" s="16" customFormat="1" x14ac:dyDescent="0.4">
      <c r="A29" s="15"/>
      <c r="B29" s="25"/>
      <c r="C29" s="15"/>
      <c r="D29" s="15"/>
      <c r="H29" s="15"/>
      <c r="K29" s="515"/>
      <c r="L29" s="224"/>
    </row>
    <row r="30" spans="1:12" x14ac:dyDescent="0.4">
      <c r="A30" s="7"/>
      <c r="B30" s="532"/>
      <c r="C30" s="519"/>
      <c r="D30" s="519"/>
      <c r="E30" s="526"/>
      <c r="F30" s="8"/>
      <c r="G30" s="8"/>
      <c r="H30" s="7"/>
      <c r="I30" s="8"/>
      <c r="J30" s="8"/>
      <c r="K30" s="540"/>
      <c r="L30" s="225"/>
    </row>
    <row r="31" spans="1:12" x14ac:dyDescent="0.4">
      <c r="A31" s="48" t="s">
        <v>575</v>
      </c>
      <c r="B31" s="49"/>
      <c r="C31" s="50"/>
      <c r="D31" s="50"/>
      <c r="E31" s="51"/>
      <c r="F31" s="52"/>
      <c r="G31" s="49"/>
      <c r="H31" s="51"/>
      <c r="I31" s="50"/>
      <c r="J31" s="50"/>
      <c r="K31" s="56"/>
      <c r="L31" s="138"/>
    </row>
    <row r="32" spans="1:12" ht="16.5" customHeight="1" x14ac:dyDescent="0.4">
      <c r="A32" s="5"/>
      <c r="B32"/>
      <c r="C32" s="2"/>
      <c r="D32" s="2"/>
      <c r="E32" s="1"/>
      <c r="F32" s="6"/>
      <c r="H32" s="1"/>
      <c r="I32" s="2"/>
      <c r="J32" s="2"/>
      <c r="K32" s="3"/>
      <c r="L32" s="522"/>
    </row>
    <row r="33" spans="1:12" ht="100" customHeight="1" x14ac:dyDescent="0.4">
      <c r="A33" s="827" t="s">
        <v>621</v>
      </c>
      <c r="B33" s="828"/>
      <c r="C33" s="675"/>
      <c r="D33" s="675"/>
      <c r="E33" s="482" t="s">
        <v>591</v>
      </c>
      <c r="F33" s="470"/>
      <c r="G33" s="471"/>
      <c r="H33" s="482" t="s">
        <v>547</v>
      </c>
      <c r="I33" s="675"/>
      <c r="J33" s="675"/>
      <c r="K33" s="878" t="s">
        <v>680</v>
      </c>
      <c r="L33" s="879"/>
    </row>
    <row r="34" spans="1:12" ht="105" customHeight="1" x14ac:dyDescent="0.4">
      <c r="A34" s="219" t="s">
        <v>615</v>
      </c>
      <c r="B34" s="676" t="s">
        <v>610</v>
      </c>
      <c r="C34" s="677"/>
      <c r="D34" s="677"/>
      <c r="E34" s="411" t="s">
        <v>404</v>
      </c>
      <c r="F34" s="678"/>
      <c r="G34" s="679"/>
      <c r="H34" s="680"/>
      <c r="I34" s="674"/>
      <c r="J34" s="674"/>
      <c r="K34" s="876" t="s">
        <v>349</v>
      </c>
      <c r="L34" s="877"/>
    </row>
    <row r="35" spans="1:12" s="16" customFormat="1" x14ac:dyDescent="0.4">
      <c r="A35" s="418"/>
      <c r="C35" s="15"/>
      <c r="D35" s="15"/>
      <c r="E35" s="25"/>
      <c r="F35" s="27"/>
      <c r="H35" s="25"/>
      <c r="I35" s="15"/>
      <c r="J35" s="15"/>
      <c r="K35" s="140"/>
      <c r="L35" s="220"/>
    </row>
    <row r="36" spans="1:12" s="16" customFormat="1" x14ac:dyDescent="0.4">
      <c r="A36" s="17"/>
      <c r="C36" s="15"/>
      <c r="D36" s="15"/>
      <c r="E36" s="25"/>
      <c r="F36" s="27"/>
      <c r="H36" s="25"/>
      <c r="I36" s="15"/>
      <c r="J36" s="15"/>
      <c r="K36" s="140"/>
      <c r="L36" s="220"/>
    </row>
    <row r="37" spans="1:12" s="16" customFormat="1" x14ac:dyDescent="0.4">
      <c r="A37" s="17"/>
      <c r="C37" s="15"/>
      <c r="D37" s="15"/>
      <c r="E37" s="829" t="s">
        <v>587</v>
      </c>
      <c r="F37" s="830"/>
      <c r="G37" s="830"/>
      <c r="H37" s="830"/>
      <c r="I37" s="830"/>
      <c r="J37" s="830"/>
      <c r="K37" s="830"/>
      <c r="L37" s="831"/>
    </row>
    <row r="38" spans="1:12" s="16" customFormat="1" ht="45" customHeight="1" x14ac:dyDescent="0.4">
      <c r="A38" s="17"/>
      <c r="C38" s="15"/>
      <c r="D38" s="15"/>
      <c r="E38" s="480"/>
      <c r="F38" s="485"/>
      <c r="G38" s="486"/>
      <c r="H38" s="481" t="str">
        <f>'Lookups &amp; Changes'!$B89</f>
        <v>Immature (1)</v>
      </c>
      <c r="I38" s="15"/>
      <c r="J38" s="15"/>
      <c r="K38"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8" s="839"/>
    </row>
    <row r="39" spans="1:12" s="16" customFormat="1" ht="45" customHeight="1" x14ac:dyDescent="0.4">
      <c r="A39" s="17"/>
      <c r="C39" s="15"/>
      <c r="D39" s="15"/>
      <c r="E39" s="546"/>
      <c r="F39" s="483"/>
      <c r="G39" s="484"/>
      <c r="H39" s="547" t="str">
        <f>'Lookups &amp; Changes'!$B90</f>
        <v>Developing (2)</v>
      </c>
      <c r="I39" s="15"/>
      <c r="J39" s="15"/>
      <c r="K39"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39" s="839"/>
    </row>
    <row r="40" spans="1:12" s="16" customFormat="1" ht="45" customHeight="1" x14ac:dyDescent="0.4">
      <c r="A40" s="17"/>
      <c r="C40" s="15"/>
      <c r="D40" s="15"/>
      <c r="E40" s="546"/>
      <c r="F40" s="483"/>
      <c r="G40" s="484"/>
      <c r="H40" s="547" t="str">
        <f>'Lookups &amp; Changes'!$B91</f>
        <v>Maturing (3)</v>
      </c>
      <c r="I40" s="15"/>
      <c r="J40" s="15"/>
      <c r="K40"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0" s="839"/>
    </row>
    <row r="41" spans="1:12" s="16" customFormat="1" ht="45" customHeight="1" x14ac:dyDescent="0.4">
      <c r="A41" s="17"/>
      <c r="C41" s="15"/>
      <c r="D41" s="15"/>
      <c r="E41" s="546"/>
      <c r="F41" s="483"/>
      <c r="G41" s="484"/>
      <c r="H41" s="547" t="str">
        <f>'Lookups &amp; Changes'!$B92</f>
        <v>Mature (4)</v>
      </c>
      <c r="I41" s="15"/>
      <c r="J41" s="15"/>
      <c r="K41" s="837" t="str">
        <f>'Lookups &amp; Changes'!$D92</f>
        <v>Management system elements supporting the requirements of this clause are well developed and implemented (typically resulting in, with respect to this clause no risks; or only risks of low likelihood and low severity).</v>
      </c>
      <c r="L41" s="838"/>
    </row>
    <row r="42" spans="1:12" s="16" customFormat="1" ht="45" customHeight="1" x14ac:dyDescent="0.4">
      <c r="A42" s="17"/>
      <c r="C42" s="15"/>
      <c r="D42" s="15"/>
      <c r="E42" s="548"/>
      <c r="F42" s="549"/>
      <c r="G42" s="550"/>
      <c r="H42" s="551" t="str">
        <f>'Lookups &amp; Changes'!$B93</f>
        <v>Exceeding (5)</v>
      </c>
      <c r="I42" s="552"/>
      <c r="J42" s="552"/>
      <c r="K42" s="835" t="str">
        <f>'Lookups &amp; Changes'!$D93</f>
        <v xml:space="preserve">Management system elements supporting the requirements of this clause are developed and implemented to exceed (Level 4) expectations, universally demonstrating exceptional outcomes for personnel. </v>
      </c>
      <c r="L42" s="836"/>
    </row>
    <row r="43" spans="1:12" s="16" customFormat="1" x14ac:dyDescent="0.4">
      <c r="A43" s="17"/>
      <c r="C43" s="15"/>
      <c r="D43" s="15"/>
      <c r="E43" s="25"/>
      <c r="F43" s="27"/>
      <c r="H43" s="25"/>
      <c r="I43" s="15"/>
      <c r="J43" s="15"/>
      <c r="K43" s="140"/>
      <c r="L43" s="220"/>
    </row>
    <row r="44" spans="1:12" x14ac:dyDescent="0.4">
      <c r="A44" s="419"/>
      <c r="B44" s="8"/>
      <c r="C44" s="7"/>
      <c r="D44" s="7"/>
      <c r="E44" s="9"/>
      <c r="F44" s="26"/>
      <c r="G44" s="8"/>
      <c r="H44" s="9"/>
      <c r="I44" s="7"/>
      <c r="J44" s="7"/>
      <c r="K44" s="10"/>
      <c r="L44" s="221"/>
    </row>
    <row r="45" spans="1:12" x14ac:dyDescent="0.4">
      <c r="A45" s="48" t="s">
        <v>580</v>
      </c>
      <c r="B45" s="49"/>
      <c r="C45" s="50"/>
      <c r="D45" s="50"/>
      <c r="E45" s="51"/>
      <c r="F45" s="52"/>
      <c r="G45" s="49"/>
      <c r="H45" s="51"/>
      <c r="I45" s="50"/>
      <c r="J45" s="50"/>
      <c r="K45" s="56"/>
      <c r="L45" s="138"/>
    </row>
    <row r="46" spans="1:12" ht="14.25" customHeight="1" x14ac:dyDescent="0.4">
      <c r="A46" s="5"/>
      <c r="B46"/>
      <c r="C46" s="2"/>
      <c r="D46" s="2"/>
      <c r="E46" s="1"/>
      <c r="F46" s="6"/>
      <c r="H46" s="1"/>
      <c r="I46" s="2"/>
      <c r="J46" s="2"/>
      <c r="K46" s="3"/>
      <c r="L46" s="522"/>
    </row>
    <row r="47" spans="1:12" ht="15" customHeight="1" x14ac:dyDescent="0.4">
      <c r="A47" s="5"/>
      <c r="B47" s="616" t="s">
        <v>657</v>
      </c>
      <c r="C47" s="500"/>
      <c r="D47" s="500"/>
      <c r="E47" s="501"/>
      <c r="F47" s="502"/>
      <c r="G47" s="502"/>
      <c r="H47" s="503"/>
      <c r="I47" s="2"/>
      <c r="J47" s="2"/>
      <c r="K47" s="3"/>
      <c r="L47" s="522"/>
    </row>
    <row r="48" spans="1:12" ht="15" customHeight="1" x14ac:dyDescent="0.4">
      <c r="A48" s="5"/>
      <c r="B48" s="495"/>
      <c r="C48" s="495"/>
      <c r="D48" s="495"/>
      <c r="E48" s="495" t="s">
        <v>564</v>
      </c>
      <c r="F48" s="492"/>
      <c r="G48" s="492"/>
      <c r="H48" s="556">
        <f>F12</f>
        <v>0</v>
      </c>
      <c r="I48" s="2"/>
      <c r="J48" s="2"/>
      <c r="K48" s="499"/>
      <c r="L48" s="516"/>
    </row>
    <row r="49" spans="1:12" ht="15" customHeight="1" x14ac:dyDescent="0.4">
      <c r="A49" s="5"/>
      <c r="B49" s="496"/>
      <c r="C49" s="496"/>
      <c r="D49" s="496"/>
      <c r="E49" s="496" t="s">
        <v>562</v>
      </c>
      <c r="F49" s="493"/>
      <c r="G49" s="493"/>
      <c r="H49" s="583">
        <f>F13</f>
        <v>0</v>
      </c>
      <c r="I49" s="2"/>
      <c r="J49" s="2"/>
      <c r="K49" s="491"/>
      <c r="L49" s="516"/>
    </row>
    <row r="50" spans="1:12" ht="15" customHeight="1" x14ac:dyDescent="0.4">
      <c r="A50" s="5"/>
      <c r="B50" s="497"/>
      <c r="C50" s="497"/>
      <c r="D50" s="497"/>
      <c r="E50" s="497" t="s">
        <v>563</v>
      </c>
      <c r="F50" s="494"/>
      <c r="G50" s="494"/>
      <c r="H50" s="584">
        <f>F14</f>
        <v>0</v>
      </c>
      <c r="I50" s="2"/>
      <c r="J50" s="2"/>
      <c r="K50" s="491"/>
      <c r="L50" s="522"/>
    </row>
    <row r="51" spans="1:12" s="355" customFormat="1" ht="15" customHeight="1" x14ac:dyDescent="0.4">
      <c r="A51" s="2"/>
      <c r="B51" s="581"/>
      <c r="C51" s="581"/>
      <c r="D51" s="581"/>
      <c r="E51" s="582" t="s">
        <v>539</v>
      </c>
      <c r="F51" s="581"/>
      <c r="G51" s="581"/>
      <c r="H51" s="560" t="e">
        <f>F9</f>
        <v>#DIV/0!</v>
      </c>
      <c r="I51" s="2"/>
      <c r="J51" s="2"/>
      <c r="K51" s="3"/>
      <c r="L51" s="522"/>
    </row>
    <row r="52" spans="1:12" ht="14.25" customHeight="1" x14ac:dyDescent="0.4">
      <c r="A52" s="5"/>
      <c r="B52"/>
      <c r="C52" s="2"/>
      <c r="D52" s="2"/>
      <c r="E52" s="1"/>
      <c r="F52" s="6"/>
      <c r="H52" s="1"/>
      <c r="I52" s="2"/>
      <c r="J52" s="2"/>
      <c r="K52" s="3"/>
      <c r="L52" s="522"/>
    </row>
    <row r="53" spans="1:12" x14ac:dyDescent="0.4">
      <c r="A53" s="5"/>
      <c r="B53"/>
      <c r="C53" s="2"/>
      <c r="D53" s="2"/>
      <c r="E53" s="869" t="s">
        <v>656</v>
      </c>
      <c r="F53" s="870"/>
      <c r="G53" s="870"/>
      <c r="H53" s="871"/>
      <c r="I53" s="2"/>
      <c r="J53" s="2"/>
      <c r="K53" s="872" t="s">
        <v>658</v>
      </c>
      <c r="L53" s="872"/>
    </row>
    <row r="54" spans="1:12" ht="43.75" x14ac:dyDescent="0.4">
      <c r="A54" s="5"/>
      <c r="B54" s="474" t="s">
        <v>642</v>
      </c>
      <c r="C54" s="2"/>
      <c r="D54" s="2"/>
      <c r="E54" s="861"/>
      <c r="F54" s="862"/>
      <c r="G54" s="862"/>
      <c r="H54" s="863"/>
      <c r="I54" s="586"/>
      <c r="J54" s="586"/>
      <c r="L54" s="537"/>
    </row>
    <row r="55" spans="1:12" hidden="1" x14ac:dyDescent="0.4">
      <c r="A55" s="5"/>
      <c r="B55" s="517" t="s">
        <v>543</v>
      </c>
      <c r="C55" s="15"/>
      <c r="D55" s="15"/>
      <c r="E55" s="25" t="e">
        <f>VLOOKUP(E54,Respect_Adjustment_Lookup,2,FALSE)</f>
        <v>#N/A</v>
      </c>
      <c r="F55" s="6"/>
      <c r="H55" s="1"/>
      <c r="I55" s="2"/>
      <c r="J55" s="2"/>
      <c r="K55" s="3"/>
      <c r="L55" s="522"/>
    </row>
    <row r="56" spans="1:12" hidden="1" x14ac:dyDescent="0.4">
      <c r="A56" s="5"/>
      <c r="B56" s="517" t="s">
        <v>542</v>
      </c>
      <c r="C56" s="15"/>
      <c r="D56" s="15"/>
      <c r="E56" s="518" t="e">
        <f>H51+E55</f>
        <v>#DIV/0!</v>
      </c>
      <c r="F56" s="6"/>
      <c r="H56" s="1"/>
      <c r="I56" s="2"/>
      <c r="J56" s="2"/>
      <c r="K56" s="3"/>
      <c r="L56" s="522"/>
    </row>
    <row r="57" spans="1:12" hidden="1" x14ac:dyDescent="0.4">
      <c r="A57" s="5"/>
      <c r="B57" s="517" t="s">
        <v>544</v>
      </c>
      <c r="C57" s="15"/>
      <c r="D57" s="15"/>
      <c r="E57" s="518" t="e">
        <f>IF(E56=0.5,1,E56)</f>
        <v>#DIV/0!</v>
      </c>
      <c r="F57" s="6"/>
      <c r="H57" s="1"/>
      <c r="I57" s="2"/>
      <c r="J57" s="2"/>
      <c r="K57" s="3"/>
      <c r="L57" s="522"/>
    </row>
    <row r="58" spans="1:12" x14ac:dyDescent="0.4">
      <c r="A58" s="5"/>
      <c r="B58"/>
      <c r="C58" s="2"/>
      <c r="D58" s="2"/>
      <c r="E58" s="1"/>
      <c r="F58" s="6"/>
      <c r="H58" s="1"/>
      <c r="I58" s="2"/>
      <c r="J58" s="2"/>
      <c r="K58" s="3"/>
      <c r="L58" s="222"/>
    </row>
    <row r="59" spans="1:12" ht="75" customHeight="1" x14ac:dyDescent="0.4">
      <c r="A59" s="884" t="s">
        <v>620</v>
      </c>
      <c r="B59" s="885"/>
      <c r="C59" s="651"/>
      <c r="D59" s="651"/>
      <c r="E59" s="234" t="s">
        <v>538</v>
      </c>
      <c r="F59" s="470"/>
      <c r="G59" s="471"/>
      <c r="H59" s="234" t="s">
        <v>667</v>
      </c>
      <c r="I59" s="2"/>
      <c r="J59" s="2"/>
      <c r="K59" s="472" t="s">
        <v>550</v>
      </c>
      <c r="L59" s="473" t="s">
        <v>551</v>
      </c>
    </row>
    <row r="60" spans="1:12" ht="67" customHeight="1" x14ac:dyDescent="0.4">
      <c r="A60" s="580" t="s">
        <v>598</v>
      </c>
      <c r="B60" s="639" t="s">
        <v>599</v>
      </c>
      <c r="C60" s="640"/>
      <c r="D60" s="640"/>
      <c r="E60" s="671" t="e">
        <f>E57</f>
        <v>#DIV/0!</v>
      </c>
      <c r="F60" s="672"/>
      <c r="G60" s="673"/>
      <c r="H60" s="864">
        <f>E54</f>
        <v>0</v>
      </c>
      <c r="I60" s="865"/>
      <c r="J60" s="431"/>
      <c r="K60" s="859"/>
      <c r="L60" s="860"/>
    </row>
    <row r="61" spans="1:12" ht="14.25" customHeight="1" x14ac:dyDescent="0.4">
      <c r="A61" s="5"/>
      <c r="B61"/>
      <c r="C61" s="2"/>
      <c r="D61" s="2"/>
      <c r="E61" s="1"/>
      <c r="F61" s="6"/>
      <c r="H61" s="1"/>
      <c r="I61" s="2"/>
      <c r="J61" s="2"/>
      <c r="K61" s="3"/>
      <c r="L61" s="522"/>
    </row>
    <row r="62" spans="1:12" ht="15.75" customHeight="1" x14ac:dyDescent="0.4">
      <c r="A62" s="5"/>
      <c r="B62"/>
      <c r="C62" s="2"/>
      <c r="D62" s="2"/>
      <c r="E62" s="866" t="s">
        <v>641</v>
      </c>
      <c r="F62" s="867"/>
      <c r="G62" s="867"/>
      <c r="H62" s="867"/>
      <c r="I62" s="867"/>
      <c r="J62" s="867"/>
      <c r="K62" s="867"/>
      <c r="L62" s="868"/>
    </row>
    <row r="63" spans="1:12" ht="30" customHeight="1" x14ac:dyDescent="0.4">
      <c r="A63" s="5"/>
      <c r="B63"/>
      <c r="C63" s="2"/>
      <c r="D63" s="2"/>
      <c r="E63" s="843" t="s">
        <v>638</v>
      </c>
      <c r="F63" s="844"/>
      <c r="G63" s="844"/>
      <c r="H63" s="845"/>
      <c r="I63" s="561"/>
      <c r="J63" s="561"/>
      <c r="K63" s="819" t="s">
        <v>645</v>
      </c>
      <c r="L63" s="840"/>
    </row>
    <row r="64" spans="1:12" ht="108" customHeight="1" x14ac:dyDescent="0.4">
      <c r="A64" s="5"/>
      <c r="B64"/>
      <c r="C64" s="2"/>
      <c r="D64" s="2"/>
      <c r="E64" s="846" t="s">
        <v>639</v>
      </c>
      <c r="F64" s="847"/>
      <c r="G64" s="847"/>
      <c r="H64" s="848"/>
      <c r="I64" s="561"/>
      <c r="J64" s="561"/>
      <c r="K64" s="841" t="s">
        <v>643</v>
      </c>
      <c r="L64" s="842"/>
    </row>
    <row r="65" spans="1:12" ht="97.5" customHeight="1" x14ac:dyDescent="0.4">
      <c r="A65" s="5"/>
      <c r="B65"/>
      <c r="C65" s="2"/>
      <c r="D65" s="2"/>
      <c r="E65" s="849" t="s">
        <v>640</v>
      </c>
      <c r="F65" s="850"/>
      <c r="G65" s="850"/>
      <c r="H65" s="851"/>
      <c r="I65" s="561"/>
      <c r="J65" s="561"/>
      <c r="K65" s="841" t="s">
        <v>644</v>
      </c>
      <c r="L65" s="842"/>
    </row>
    <row r="66" spans="1:12" x14ac:dyDescent="0.4">
      <c r="A66" s="5"/>
      <c r="B66"/>
      <c r="C66" s="2"/>
      <c r="D66" s="2"/>
      <c r="E66" s="1"/>
      <c r="F66" s="6"/>
      <c r="H66" s="1"/>
      <c r="I66" s="2"/>
      <c r="J66" s="2"/>
      <c r="K66" s="3"/>
      <c r="L66" s="522"/>
    </row>
    <row r="67" spans="1:12" x14ac:dyDescent="0.4">
      <c r="A67" s="5"/>
      <c r="B67"/>
      <c r="C67" s="2"/>
      <c r="D67" s="2"/>
      <c r="E67" s="832" t="s">
        <v>648</v>
      </c>
      <c r="F67" s="833"/>
      <c r="G67" s="833"/>
      <c r="H67" s="833"/>
      <c r="I67" s="833"/>
      <c r="J67" s="833"/>
      <c r="K67" s="833"/>
      <c r="L67" s="834"/>
    </row>
    <row r="68" spans="1:12" ht="35.15" customHeight="1" x14ac:dyDescent="0.4">
      <c r="A68" s="5"/>
      <c r="B68"/>
      <c r="C68" s="2"/>
      <c r="D68" s="2"/>
      <c r="E68" s="567"/>
      <c r="F68" s="568"/>
      <c r="G68" s="569"/>
      <c r="H68" s="570" t="str">
        <f>'Lookups &amp; Changes'!$B97</f>
        <v>Not Performing (1)</v>
      </c>
      <c r="I68" s="571"/>
      <c r="J68" s="571"/>
      <c r="K68"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8" s="823"/>
    </row>
    <row r="69" spans="1:12" ht="35.15" customHeight="1" x14ac:dyDescent="0.4">
      <c r="A69" s="5"/>
      <c r="B69"/>
      <c r="C69" s="2"/>
      <c r="D69" s="2"/>
      <c r="E69" s="567"/>
      <c r="F69" s="568"/>
      <c r="G69" s="569"/>
      <c r="H69" s="570" t="str">
        <f>'Lookups &amp; Changes'!$B98</f>
        <v>Minimally Performing (2)</v>
      </c>
      <c r="I69" s="571"/>
      <c r="J69" s="571"/>
      <c r="K69"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69" s="821"/>
    </row>
    <row r="70" spans="1:12" ht="35.15" customHeight="1" x14ac:dyDescent="0.4">
      <c r="A70" s="5"/>
      <c r="B70"/>
      <c r="C70" s="2"/>
      <c r="D70" s="2"/>
      <c r="E70" s="567"/>
      <c r="F70" s="568"/>
      <c r="G70" s="569"/>
      <c r="H70" s="570" t="str">
        <f>'Lookups &amp; Changes'!$B99</f>
        <v>Substantially Performing (3)</v>
      </c>
      <c r="I70" s="571"/>
      <c r="J70" s="571"/>
      <c r="K70"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0" s="821"/>
    </row>
    <row r="71" spans="1:12" ht="35.15" customHeight="1" x14ac:dyDescent="0.4">
      <c r="A71" s="5"/>
      <c r="B71"/>
      <c r="C71" s="2"/>
      <c r="D71" s="2"/>
      <c r="E71" s="567"/>
      <c r="F71" s="568"/>
      <c r="G71" s="569"/>
      <c r="H71" s="570" t="str">
        <f>'Lookups &amp; Changes'!$B100</f>
        <v>Fully Performing (4)</v>
      </c>
      <c r="I71" s="571"/>
      <c r="J71" s="571"/>
      <c r="K71" s="820" t="str">
        <f>'Lookups &amp; Changes'!$D100</f>
        <v>The organization respects the rights of personnel enumerated in the principles. (typically resulting in, with respect to this criterion: (a) no adverse impacts; or (b) only adverse impacts of low incidence and low severity).</v>
      </c>
      <c r="L71" s="821"/>
    </row>
    <row r="72" spans="1:12" ht="45" customHeight="1" x14ac:dyDescent="0.4">
      <c r="A72" s="5"/>
      <c r="B72"/>
      <c r="C72" s="2"/>
      <c r="D72" s="2"/>
      <c r="E72" s="572"/>
      <c r="F72" s="575"/>
      <c r="G72" s="576"/>
      <c r="H72" s="573" t="str">
        <f>'Lookups &amp; Changes'!$B101</f>
        <v>Exceeding  (5)</v>
      </c>
      <c r="I72" s="571"/>
      <c r="J72" s="571"/>
      <c r="K72"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2" s="819"/>
    </row>
    <row r="73" spans="1:12" x14ac:dyDescent="0.4">
      <c r="A73" s="5"/>
      <c r="B73"/>
      <c r="C73" s="2"/>
      <c r="D73" s="2"/>
      <c r="E73" s="1"/>
      <c r="F73" s="6"/>
      <c r="H73" s="554"/>
      <c r="I73" s="2"/>
      <c r="J73" s="2"/>
      <c r="K73" s="555"/>
      <c r="L73" s="553"/>
    </row>
    <row r="74" spans="1:12" x14ac:dyDescent="0.4">
      <c r="A74" s="585"/>
      <c r="B74" s="8"/>
      <c r="C74" s="7"/>
      <c r="D74" s="7"/>
      <c r="E74" s="9"/>
      <c r="F74" s="26"/>
      <c r="G74" s="8"/>
      <c r="H74" s="9"/>
      <c r="I74" s="7"/>
      <c r="J74" s="7"/>
      <c r="K74" s="10"/>
      <c r="L74" s="221"/>
    </row>
    <row r="75" spans="1:12" s="16" customFormat="1" x14ac:dyDescent="0.4">
      <c r="A75" s="5"/>
      <c r="C75" s="15"/>
      <c r="D75" s="15"/>
      <c r="E75" s="25"/>
      <c r="F75" s="27"/>
      <c r="H75" s="25"/>
      <c r="I75" s="15"/>
      <c r="J75" s="15"/>
      <c r="K75" s="140"/>
      <c r="L75" s="140"/>
    </row>
    <row r="76" spans="1:12" x14ac:dyDescent="0.4">
      <c r="A76" s="17"/>
    </row>
  </sheetData>
  <sheetProtection algorithmName="SHA-512" hashValue="JLjL3Djd1rSSSadO2kb3oOs8poCgti2pPVN+NlU13hKkjpNwmykBFkRfokVqPNtJK93ZBCnxjH/MTJbsVBoMfw==" saltValue="ul4WegJ8uIf6oJGritJGHw==" spinCount="100000" sheet="1" formatRows="0" insertHyperlinks="0"/>
  <mergeCells count="32">
    <mergeCell ref="A33:B33"/>
    <mergeCell ref="H60:I60"/>
    <mergeCell ref="E37:L37"/>
    <mergeCell ref="K38:L38"/>
    <mergeCell ref="K39:L39"/>
    <mergeCell ref="K40:L40"/>
    <mergeCell ref="K41:L41"/>
    <mergeCell ref="K42:L42"/>
    <mergeCell ref="E54:H54"/>
    <mergeCell ref="K60:L60"/>
    <mergeCell ref="A59:B59"/>
    <mergeCell ref="E53:H53"/>
    <mergeCell ref="K68:L68"/>
    <mergeCell ref="K69:L69"/>
    <mergeCell ref="K70:L70"/>
    <mergeCell ref="K65:L65"/>
    <mergeCell ref="K72:L72"/>
    <mergeCell ref="K71:L71"/>
    <mergeCell ref="E24:L24"/>
    <mergeCell ref="E25:L25"/>
    <mergeCell ref="E26:L26"/>
    <mergeCell ref="E27:L27"/>
    <mergeCell ref="K53:L53"/>
    <mergeCell ref="K33:L33"/>
    <mergeCell ref="K34:L34"/>
    <mergeCell ref="E65:H65"/>
    <mergeCell ref="E67:L67"/>
    <mergeCell ref="E62:L62"/>
    <mergeCell ref="E63:H63"/>
    <mergeCell ref="K63:L63"/>
    <mergeCell ref="E64:H64"/>
    <mergeCell ref="K64:L64"/>
  </mergeCells>
  <conditionalFormatting sqref="E3:E6">
    <cfRule type="expression" dxfId="438" priority="94">
      <formula>$E3="Not Reviewed"</formula>
    </cfRule>
    <cfRule type="expression" dxfId="437" priority="101">
      <formula>$E3="Not Applicable"</formula>
    </cfRule>
    <cfRule type="notContainsBlanks" dxfId="436" priority="102">
      <formula>LEN(TRIM(E3))&gt;0</formula>
    </cfRule>
    <cfRule type="expression" dxfId="435" priority="112">
      <formula>E3="Not Applicable"</formula>
    </cfRule>
    <cfRule type="expression" dxfId="434" priority="113">
      <formula>E3="Not Reviewed"</formula>
    </cfRule>
  </conditionalFormatting>
  <conditionalFormatting sqref="E34">
    <cfRule type="expression" dxfId="433" priority="15">
      <formula>$E34="Not Reviewed"</formula>
    </cfRule>
    <cfRule type="expression" dxfId="432" priority="16">
      <formula>$E34="Not Applicable"</formula>
    </cfRule>
    <cfRule type="notContainsBlanks" dxfId="431" priority="17">
      <formula>LEN(TRIM(E34))&gt;0</formula>
    </cfRule>
  </conditionalFormatting>
  <conditionalFormatting sqref="E54">
    <cfRule type="expression" dxfId="430" priority="24">
      <formula>$E$54="Adjusted Down"</formula>
    </cfRule>
    <cfRule type="expression" dxfId="429" priority="25">
      <formula>$E$54="Correct as Calculated"</formula>
    </cfRule>
    <cfRule type="expression" dxfId="428" priority="26">
      <formula>$E$54="Adjusted Up"</formula>
    </cfRule>
  </conditionalFormatting>
  <conditionalFormatting sqref="H3:H6">
    <cfRule type="expression" dxfId="427" priority="57">
      <formula>$H3="Not Performing (1)"</formula>
    </cfRule>
    <cfRule type="expression" dxfId="426" priority="58">
      <formula>$H3="Minimally Performing (2)"</formula>
    </cfRule>
    <cfRule type="expression" dxfId="425" priority="59">
      <formula>$H3="Substantially Performing (3)"</formula>
    </cfRule>
    <cfRule type="expression" dxfId="424" priority="60">
      <formula>$H3=""</formula>
    </cfRule>
  </conditionalFormatting>
  <conditionalFormatting sqref="H34">
    <cfRule type="expression" dxfId="423" priority="11">
      <formula>$H34="Immature (1)"</formula>
    </cfRule>
    <cfRule type="expression" dxfId="422" priority="12">
      <formula>$H34="Developing (2)"</formula>
    </cfRule>
    <cfRule type="expression" dxfId="421" priority="13">
      <formula>$H34="Maturing (3)"</formula>
    </cfRule>
    <cfRule type="expression" dxfId="420" priority="14">
      <formula>$H34=""</formula>
    </cfRule>
  </conditionalFormatting>
  <conditionalFormatting sqref="H60 K60">
    <cfRule type="expression" dxfId="419" priority="4">
      <formula>$H60="Adjusted Down"</formula>
    </cfRule>
    <cfRule type="expression" dxfId="418" priority="5">
      <formula>$H60="Adjusted Up"</formula>
    </cfRule>
    <cfRule type="expression" dxfId="417" priority="6">
      <formula>$H60="Correct as Calculated"</formula>
    </cfRule>
  </conditionalFormatting>
  <conditionalFormatting sqref="K34">
    <cfRule type="expression" dxfId="416" priority="7">
      <formula>$H34="Immature (1)"</formula>
    </cfRule>
    <cfRule type="expression" dxfId="415" priority="8">
      <formula>$H34="Developing (2)"</formula>
    </cfRule>
    <cfRule type="expression" dxfId="414" priority="9">
      <formula>$H34="Maturing (3)"</formula>
    </cfRule>
    <cfRule type="expression" dxfId="413" priority="10">
      <formula>$H34=""</formula>
    </cfRule>
  </conditionalFormatting>
  <conditionalFormatting sqref="K3:L6">
    <cfRule type="expression" dxfId="412" priority="30">
      <formula>$H3="Not Performing (1)"</formula>
    </cfRule>
    <cfRule type="expression" dxfId="411" priority="31">
      <formula>$H3="Minimally Performing (2)"</formula>
    </cfRule>
    <cfRule type="expression" dxfId="410" priority="32">
      <formula>$H3="Substantially Performing (3)"</formula>
    </cfRule>
    <cfRule type="expression" dxfId="409" priority="33">
      <formula>$H3=""</formula>
    </cfRule>
  </conditionalFormatting>
  <dataValidations count="6">
    <dataValidation type="list" allowBlank="1" showInputMessage="1" showErrorMessage="1" sqref="H3:H6" xr:uid="{00000000-0002-0000-0500-000000000000}">
      <formula1>Decent_Work_Rating_Pulldown_Range</formula1>
    </dataValidation>
    <dataValidation type="list" allowBlank="1" showInputMessage="1" showErrorMessage="1" sqref="E3:E6" xr:uid="{00000000-0002-0000-0500-000001000000}">
      <formula1>Included_or_Not_Range</formula1>
    </dataValidation>
    <dataValidation type="list" allowBlank="1" showInputMessage="1" showErrorMessage="1" sqref="C3:C6" xr:uid="{00000000-0002-0000-0500-000002000000}">
      <formula1>Weight_Range</formula1>
    </dataValidation>
    <dataValidation type="list" allowBlank="1" showInputMessage="1" showErrorMessage="1" sqref="E54" xr:uid="{7BD922E3-FC1A-4102-8081-A3D4996AB1A6}">
      <formula1>Respect_Adjustment</formula1>
    </dataValidation>
    <dataValidation type="list" allowBlank="1" showInputMessage="1" showErrorMessage="1" sqref="H34" xr:uid="{AEEAB711-C304-4BF1-B6B2-85AB3E41D018}">
      <formula1>DW_Management_Systems_Level</formula1>
    </dataValidation>
    <dataValidation type="list" allowBlank="1" showInputMessage="1" showErrorMessage="1" sqref="E34" xr:uid="{CD3B6CC0-702B-454D-B36F-FB9FCCEAC9A5}">
      <formula1>Included_or_Not_MS_and_Overarching_Range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L81"/>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46.53515625" style="1" customWidth="1"/>
    <col min="3" max="4" width="9.15234375" hidden="1" customWidth="1"/>
    <col min="5" max="5" width="13.69140625" customWidth="1"/>
    <col min="6" max="6" width="11.69140625" hidden="1" customWidth="1"/>
    <col min="7" max="7" width="12" style="2" hidden="1" customWidth="1"/>
    <col min="8" max="8" width="13.69140625" customWidth="1"/>
    <col min="9" max="10" width="13.3828125" hidden="1" customWidth="1"/>
    <col min="11" max="12" width="68.53515625" style="3" customWidth="1"/>
  </cols>
  <sheetData>
    <row r="1" spans="1:12" x14ac:dyDescent="0.4">
      <c r="A1" s="691" t="s">
        <v>569</v>
      </c>
      <c r="B1" s="694"/>
      <c r="C1" s="692"/>
      <c r="D1" s="692"/>
      <c r="E1" s="692"/>
      <c r="F1" s="692"/>
      <c r="G1" s="693"/>
      <c r="H1" s="692"/>
      <c r="I1" s="692"/>
      <c r="J1" s="692"/>
      <c r="K1" s="696"/>
      <c r="L1" s="697"/>
    </row>
    <row r="2" spans="1:12" s="4" customFormat="1" ht="43.75" x14ac:dyDescent="0.4">
      <c r="A2" s="53" t="s">
        <v>21</v>
      </c>
      <c r="B2" s="54" t="s">
        <v>19</v>
      </c>
      <c r="C2" s="239" t="s">
        <v>183</v>
      </c>
      <c r="D2" s="239" t="s">
        <v>277</v>
      </c>
      <c r="E2" s="54" t="s">
        <v>361</v>
      </c>
      <c r="F2" s="249" t="s">
        <v>488</v>
      </c>
      <c r="G2" s="58" t="s">
        <v>275</v>
      </c>
      <c r="H2" s="249" t="s">
        <v>274</v>
      </c>
      <c r="I2" s="239" t="s">
        <v>276</v>
      </c>
      <c r="J2" s="239" t="s">
        <v>287</v>
      </c>
      <c r="K2" s="55" t="s">
        <v>459</v>
      </c>
      <c r="L2" s="59" t="s">
        <v>460</v>
      </c>
    </row>
    <row r="3" spans="1:12" ht="98.25" customHeight="1" x14ac:dyDescent="0.4">
      <c r="A3" s="40" t="s">
        <v>130</v>
      </c>
      <c r="B3" s="62" t="s">
        <v>62</v>
      </c>
      <c r="C3" s="241" t="s">
        <v>271</v>
      </c>
      <c r="D3" s="241">
        <f t="shared" ref="D3:D13" si="0">VLOOKUP(C3,Importance_Weighting_Lookup_Table,2,FALSE)</f>
        <v>1</v>
      </c>
      <c r="E3" s="28" t="s">
        <v>237</v>
      </c>
      <c r="F3" s="322" t="e">
        <f t="shared" ref="F3:F13" si="1">IF($E3="Included",G3,"#N/A")</f>
        <v>#N/A</v>
      </c>
      <c r="G3" s="217" t="e">
        <f t="shared" ref="G3:G13" si="2">VLOOKUP($H3,DW_Lookup_Table,2,FALSE)</f>
        <v>#N/A</v>
      </c>
      <c r="H3" s="428"/>
      <c r="I3" s="236" t="e">
        <f t="shared" ref="I3:I13" si="3">G3*D3</f>
        <v>#N/A</v>
      </c>
      <c r="J3" s="541">
        <f t="shared" ref="J3:J13" si="4">IF(E3="Included",(D3*3), 0)</f>
        <v>3</v>
      </c>
      <c r="K3" s="128"/>
      <c r="L3" s="128"/>
    </row>
    <row r="4" spans="1:12" ht="141.75" customHeight="1" x14ac:dyDescent="0.4">
      <c r="A4" s="40" t="s">
        <v>131</v>
      </c>
      <c r="B4" s="62" t="s">
        <v>63</v>
      </c>
      <c r="C4" s="241" t="s">
        <v>271</v>
      </c>
      <c r="D4" s="241">
        <f t="shared" si="0"/>
        <v>1</v>
      </c>
      <c r="E4" s="28" t="s">
        <v>237</v>
      </c>
      <c r="F4" s="322" t="e">
        <f t="shared" si="1"/>
        <v>#N/A</v>
      </c>
      <c r="G4" s="217" t="e">
        <f t="shared" si="2"/>
        <v>#N/A</v>
      </c>
      <c r="H4" s="428"/>
      <c r="I4" s="237" t="e">
        <f t="shared" si="3"/>
        <v>#N/A</v>
      </c>
      <c r="J4" s="541">
        <f t="shared" si="4"/>
        <v>3</v>
      </c>
      <c r="K4" s="128"/>
      <c r="L4" s="128"/>
    </row>
    <row r="5" spans="1:12" ht="136.5" customHeight="1" x14ac:dyDescent="0.4">
      <c r="A5" s="40" t="s">
        <v>132</v>
      </c>
      <c r="B5" s="62" t="s">
        <v>64</v>
      </c>
      <c r="C5" s="241" t="s">
        <v>271</v>
      </c>
      <c r="D5" s="241">
        <f t="shared" si="0"/>
        <v>1</v>
      </c>
      <c r="E5" s="28" t="s">
        <v>237</v>
      </c>
      <c r="F5" s="322" t="e">
        <f t="shared" si="1"/>
        <v>#N/A</v>
      </c>
      <c r="G5" s="217" t="e">
        <f t="shared" si="2"/>
        <v>#N/A</v>
      </c>
      <c r="H5" s="428"/>
      <c r="I5" s="237" t="e">
        <f t="shared" si="3"/>
        <v>#N/A</v>
      </c>
      <c r="J5" s="541">
        <f t="shared" si="4"/>
        <v>3</v>
      </c>
      <c r="K5" s="456"/>
      <c r="L5" s="457"/>
    </row>
    <row r="6" spans="1:12" ht="189.45" x14ac:dyDescent="0.4">
      <c r="A6" s="40" t="s">
        <v>133</v>
      </c>
      <c r="B6" s="62" t="s">
        <v>65</v>
      </c>
      <c r="C6" s="241" t="s">
        <v>271</v>
      </c>
      <c r="D6" s="241">
        <f t="shared" si="0"/>
        <v>1</v>
      </c>
      <c r="E6" s="28" t="s">
        <v>237</v>
      </c>
      <c r="F6" s="322" t="e">
        <f t="shared" si="1"/>
        <v>#N/A</v>
      </c>
      <c r="G6" s="217" t="e">
        <f t="shared" si="2"/>
        <v>#N/A</v>
      </c>
      <c r="H6" s="428"/>
      <c r="I6" s="237" t="e">
        <f t="shared" si="3"/>
        <v>#N/A</v>
      </c>
      <c r="J6" s="541">
        <f t="shared" si="4"/>
        <v>3</v>
      </c>
      <c r="K6" s="128"/>
      <c r="L6" s="128"/>
    </row>
    <row r="7" spans="1:12" ht="110.25" customHeight="1" x14ac:dyDescent="0.4">
      <c r="A7" s="40" t="s">
        <v>134</v>
      </c>
      <c r="B7" s="62" t="s">
        <v>66</v>
      </c>
      <c r="C7" s="241" t="s">
        <v>271</v>
      </c>
      <c r="D7" s="241">
        <f t="shared" si="0"/>
        <v>1</v>
      </c>
      <c r="E7" s="28" t="s">
        <v>237</v>
      </c>
      <c r="F7" s="322" t="e">
        <f t="shared" si="1"/>
        <v>#N/A</v>
      </c>
      <c r="G7" s="217" t="e">
        <f t="shared" si="2"/>
        <v>#N/A</v>
      </c>
      <c r="H7" s="428"/>
      <c r="I7" s="237" t="e">
        <f t="shared" si="3"/>
        <v>#N/A</v>
      </c>
      <c r="J7" s="541">
        <f t="shared" si="4"/>
        <v>3</v>
      </c>
      <c r="K7" s="128"/>
      <c r="L7" s="128"/>
    </row>
    <row r="8" spans="1:12" ht="183" customHeight="1" x14ac:dyDescent="0.4">
      <c r="A8" s="40" t="s">
        <v>135</v>
      </c>
      <c r="B8" s="62" t="s">
        <v>67</v>
      </c>
      <c r="C8" s="241" t="s">
        <v>271</v>
      </c>
      <c r="D8" s="241">
        <f t="shared" si="0"/>
        <v>1</v>
      </c>
      <c r="E8" s="28" t="s">
        <v>237</v>
      </c>
      <c r="F8" s="322" t="e">
        <f t="shared" si="1"/>
        <v>#N/A</v>
      </c>
      <c r="G8" s="217" t="e">
        <f t="shared" si="2"/>
        <v>#N/A</v>
      </c>
      <c r="H8" s="428"/>
      <c r="I8" s="237" t="e">
        <f t="shared" si="3"/>
        <v>#N/A</v>
      </c>
      <c r="J8" s="541">
        <f t="shared" si="4"/>
        <v>3</v>
      </c>
      <c r="K8" s="128"/>
      <c r="L8" s="128"/>
    </row>
    <row r="9" spans="1:12" ht="142.5" customHeight="1" x14ac:dyDescent="0.4">
      <c r="A9" s="40" t="s">
        <v>136</v>
      </c>
      <c r="B9" s="62" t="s">
        <v>68</v>
      </c>
      <c r="C9" s="241" t="s">
        <v>271</v>
      </c>
      <c r="D9" s="241">
        <f t="shared" si="0"/>
        <v>1</v>
      </c>
      <c r="E9" s="28" t="s">
        <v>237</v>
      </c>
      <c r="F9" s="322" t="e">
        <f t="shared" si="1"/>
        <v>#N/A</v>
      </c>
      <c r="G9" s="217" t="e">
        <f t="shared" si="2"/>
        <v>#N/A</v>
      </c>
      <c r="H9" s="428"/>
      <c r="I9" s="237" t="e">
        <f t="shared" si="3"/>
        <v>#N/A</v>
      </c>
      <c r="J9" s="541">
        <f t="shared" si="4"/>
        <v>3</v>
      </c>
      <c r="K9" s="128"/>
      <c r="L9" s="128"/>
    </row>
    <row r="10" spans="1:12" ht="63.75" customHeight="1" x14ac:dyDescent="0.4">
      <c r="A10" s="40" t="s">
        <v>137</v>
      </c>
      <c r="B10" s="62" t="s">
        <v>69</v>
      </c>
      <c r="C10" s="241" t="s">
        <v>271</v>
      </c>
      <c r="D10" s="241">
        <f t="shared" si="0"/>
        <v>1</v>
      </c>
      <c r="E10" s="28" t="s">
        <v>237</v>
      </c>
      <c r="F10" s="322" t="e">
        <f t="shared" si="1"/>
        <v>#N/A</v>
      </c>
      <c r="G10" s="217" t="e">
        <f t="shared" si="2"/>
        <v>#N/A</v>
      </c>
      <c r="H10" s="428"/>
      <c r="I10" s="237" t="e">
        <f t="shared" si="3"/>
        <v>#N/A</v>
      </c>
      <c r="J10" s="541">
        <f t="shared" si="4"/>
        <v>3</v>
      </c>
      <c r="K10" s="128"/>
      <c r="L10" s="128"/>
    </row>
    <row r="11" spans="1:12" ht="58.5" customHeight="1" x14ac:dyDescent="0.4">
      <c r="A11" s="40" t="s">
        <v>138</v>
      </c>
      <c r="B11" s="62" t="s">
        <v>434</v>
      </c>
      <c r="C11" s="241" t="s">
        <v>271</v>
      </c>
      <c r="D11" s="241">
        <f t="shared" si="0"/>
        <v>1</v>
      </c>
      <c r="E11" s="28" t="s">
        <v>237</v>
      </c>
      <c r="F11" s="322" t="e">
        <f t="shared" si="1"/>
        <v>#N/A</v>
      </c>
      <c r="G11" s="217" t="e">
        <f t="shared" si="2"/>
        <v>#N/A</v>
      </c>
      <c r="H11" s="428"/>
      <c r="I11" s="237" t="e">
        <f t="shared" si="3"/>
        <v>#N/A</v>
      </c>
      <c r="J11" s="541">
        <f t="shared" si="4"/>
        <v>3</v>
      </c>
      <c r="K11" s="128"/>
      <c r="L11" s="128"/>
    </row>
    <row r="12" spans="1:12" ht="222" customHeight="1" x14ac:dyDescent="0.4">
      <c r="A12" s="40" t="s">
        <v>139</v>
      </c>
      <c r="B12" s="62" t="s">
        <v>435</v>
      </c>
      <c r="C12" s="241" t="s">
        <v>271</v>
      </c>
      <c r="D12" s="241">
        <f t="shared" si="0"/>
        <v>1</v>
      </c>
      <c r="E12" s="28" t="s">
        <v>237</v>
      </c>
      <c r="F12" s="322" t="e">
        <f t="shared" si="1"/>
        <v>#N/A</v>
      </c>
      <c r="G12" s="217" t="e">
        <f t="shared" si="2"/>
        <v>#N/A</v>
      </c>
      <c r="H12" s="428"/>
      <c r="I12" s="237" t="e">
        <f t="shared" si="3"/>
        <v>#N/A</v>
      </c>
      <c r="J12" s="541">
        <f t="shared" si="4"/>
        <v>3</v>
      </c>
      <c r="K12" s="128"/>
      <c r="L12" s="128"/>
    </row>
    <row r="13" spans="1:12" ht="62.25" customHeight="1" x14ac:dyDescent="0.4">
      <c r="A13" s="40" t="s">
        <v>140</v>
      </c>
      <c r="B13" s="62" t="s">
        <v>70</v>
      </c>
      <c r="C13" s="241" t="s">
        <v>271</v>
      </c>
      <c r="D13" s="241">
        <f t="shared" si="0"/>
        <v>1</v>
      </c>
      <c r="E13" s="28" t="s">
        <v>237</v>
      </c>
      <c r="F13" s="322" t="e">
        <f t="shared" si="1"/>
        <v>#N/A</v>
      </c>
      <c r="G13" s="217" t="e">
        <f t="shared" si="2"/>
        <v>#N/A</v>
      </c>
      <c r="H13" s="428"/>
      <c r="I13" s="237" t="e">
        <f t="shared" si="3"/>
        <v>#N/A</v>
      </c>
      <c r="J13" s="541">
        <f t="shared" si="4"/>
        <v>3</v>
      </c>
      <c r="K13" s="128"/>
      <c r="L13" s="128"/>
    </row>
    <row r="14" spans="1:12" hidden="1" x14ac:dyDescent="0.4">
      <c r="C14" s="2"/>
      <c r="D14" s="2"/>
      <c r="E14" s="320" t="s">
        <v>489</v>
      </c>
      <c r="F14" s="41">
        <f>SUMIF(D6_Rating_Tested,"&lt;&gt;#N/A")</f>
        <v>0</v>
      </c>
      <c r="G14"/>
      <c r="H14" s="41"/>
      <c r="I14" s="506" t="e">
        <f>SUMIF(Weighted_DW6_Result,"#N/A")</f>
        <v>#N/A</v>
      </c>
      <c r="J14" s="519"/>
      <c r="K14" s="507"/>
      <c r="L14" s="522"/>
    </row>
    <row r="15" spans="1:12" hidden="1" x14ac:dyDescent="0.4">
      <c r="C15" s="2"/>
      <c r="D15" s="2"/>
      <c r="E15" s="321" t="s">
        <v>280</v>
      </c>
      <c r="F15" s="41">
        <f>COUNT(D6_Rating_Tested)</f>
        <v>0</v>
      </c>
      <c r="G15"/>
      <c r="H15" s="41"/>
      <c r="I15" s="506" t="e" cm="1">
        <f t="array" ref="I15">COUNTIF(Basic_DW6_Result,"#N/A")</f>
        <v>#NAME?</v>
      </c>
      <c r="J15" s="519"/>
      <c r="K15" s="507"/>
      <c r="L15" s="522"/>
    </row>
    <row r="16" spans="1:12" hidden="1" x14ac:dyDescent="0.4">
      <c r="C16" s="2"/>
      <c r="D16" s="2"/>
      <c r="E16" s="320" t="s">
        <v>281</v>
      </c>
      <c r="F16" s="508" t="e">
        <f>F14/F15</f>
        <v>#DIV/0!</v>
      </c>
      <c r="G16"/>
      <c r="H16" s="41"/>
      <c r="I16" s="506" t="e">
        <f>I14/I15</f>
        <v>#N/A</v>
      </c>
      <c r="J16" s="519"/>
      <c r="K16" s="507"/>
      <c r="L16" s="522"/>
    </row>
    <row r="17" spans="1:12" hidden="1" x14ac:dyDescent="0.4">
      <c r="C17" s="2"/>
      <c r="D17" s="2"/>
      <c r="E17" s="320" t="s">
        <v>282</v>
      </c>
      <c r="F17" s="41" t="str">
        <f>IF(G17&gt;100,"N/A",G17)</f>
        <v>N/A</v>
      </c>
      <c r="G17" s="41" cm="1">
        <f t="array" ref="G17">MIN(IF(ISNA(D6_Rating_Tested),10000000000,D6_Rating_Tested))</f>
        <v>10000000000</v>
      </c>
      <c r="H17" s="41"/>
      <c r="I17" s="520"/>
      <c r="J17" s="520">
        <f>SUM(J3:J13)</f>
        <v>33</v>
      </c>
      <c r="K17" s="507"/>
      <c r="L17" s="522"/>
    </row>
    <row r="18" spans="1:12" hidden="1" x14ac:dyDescent="0.4">
      <c r="C18" s="2"/>
      <c r="D18" s="2"/>
      <c r="E18" s="320" t="s">
        <v>283</v>
      </c>
      <c r="F18" s="41" t="str">
        <f>IF(OR(G18&gt;100,G18=0),"N/A",G18)</f>
        <v>N/A</v>
      </c>
      <c r="G18" s="41" cm="1">
        <f t="array" ref="G18">MAX(IF(NOT(ISNA(D6_Rating_Tested)),D6_Rating_Tested,0))</f>
        <v>0</v>
      </c>
      <c r="H18" s="41"/>
      <c r="I18" s="520"/>
      <c r="J18" s="254" t="e">
        <f>I14/J17</f>
        <v>#N/A</v>
      </c>
      <c r="K18" s="507"/>
      <c r="L18" s="522"/>
    </row>
    <row r="19" spans="1:12" hidden="1" x14ac:dyDescent="0.4">
      <c r="C19" s="2"/>
      <c r="D19" s="2"/>
      <c r="E19" s="320" t="s">
        <v>392</v>
      </c>
      <c r="F19" s="41">
        <f>COUNTIF(D6_Rating_Tested,1)</f>
        <v>0</v>
      </c>
      <c r="G19"/>
      <c r="H19" s="41"/>
      <c r="I19" s="539"/>
      <c r="J19" s="539"/>
      <c r="L19" s="522"/>
    </row>
    <row r="20" spans="1:12" hidden="1" x14ac:dyDescent="0.4">
      <c r="C20" s="2"/>
      <c r="D20" s="2"/>
      <c r="E20" s="320" t="s">
        <v>467</v>
      </c>
      <c r="F20" s="41">
        <f>COUNTIF(D6_Rating_Tested,2)</f>
        <v>0</v>
      </c>
      <c r="G20"/>
      <c r="H20" s="41"/>
      <c r="I20" s="539"/>
      <c r="J20" s="539"/>
      <c r="L20" s="522"/>
    </row>
    <row r="21" spans="1:12" hidden="1" x14ac:dyDescent="0.4">
      <c r="E21" s="320" t="s">
        <v>490</v>
      </c>
      <c r="F21" s="41">
        <f>COUNTIF(D6_Rating_Tested,3)</f>
        <v>0</v>
      </c>
      <c r="G21"/>
      <c r="L21" s="522"/>
    </row>
    <row r="22" spans="1:12" x14ac:dyDescent="0.4">
      <c r="A22" s="596"/>
      <c r="B22" s="608"/>
      <c r="C22" s="599"/>
      <c r="D22" s="599"/>
      <c r="E22" s="598"/>
      <c r="F22" s="599"/>
      <c r="G22" s="596"/>
      <c r="H22" s="599"/>
      <c r="I22" s="599"/>
      <c r="J22" s="599"/>
      <c r="K22" s="597"/>
      <c r="L22" s="600"/>
    </row>
    <row r="23" spans="1:12" s="16" customFormat="1" x14ac:dyDescent="0.4">
      <c r="A23" s="15"/>
      <c r="B23" s="512" t="s">
        <v>230</v>
      </c>
      <c r="G23" s="15"/>
      <c r="K23" s="140"/>
      <c r="L23" s="220"/>
    </row>
    <row r="24" spans="1:12" s="16" customFormat="1" x14ac:dyDescent="0.4">
      <c r="A24" s="15"/>
      <c r="B24" s="513" t="s">
        <v>197</v>
      </c>
      <c r="G24" s="15"/>
      <c r="K24" s="140"/>
      <c r="L24" s="220"/>
    </row>
    <row r="25" spans="1:12" s="16" customFormat="1" x14ac:dyDescent="0.4">
      <c r="A25" s="15"/>
      <c r="B25" s="513" t="s">
        <v>218</v>
      </c>
      <c r="G25" s="15"/>
      <c r="K25" s="140"/>
      <c r="L25" s="220"/>
    </row>
    <row r="26" spans="1:12" s="16" customFormat="1" x14ac:dyDescent="0.4">
      <c r="A26" s="15"/>
      <c r="B26" s="513" t="s">
        <v>219</v>
      </c>
      <c r="G26" s="15"/>
      <c r="K26" s="140"/>
      <c r="L26" s="220"/>
    </row>
    <row r="27" spans="1:12" s="16" customFormat="1" x14ac:dyDescent="0.4">
      <c r="A27" s="15"/>
      <c r="B27" s="513" t="s">
        <v>220</v>
      </c>
      <c r="G27" s="15"/>
      <c r="K27" s="140"/>
      <c r="L27" s="220"/>
    </row>
    <row r="28" spans="1:12" x14ac:dyDescent="0.4">
      <c r="K28" s="140"/>
      <c r="L28" s="522"/>
    </row>
    <row r="29" spans="1:12" s="16" customFormat="1" x14ac:dyDescent="0.4">
      <c r="A29" s="15"/>
      <c r="B29" s="512" t="s">
        <v>381</v>
      </c>
      <c r="G29" s="15"/>
      <c r="K29" s="140"/>
      <c r="L29" s="220"/>
    </row>
    <row r="30" spans="1:12" s="16" customFormat="1" ht="40" customHeight="1" x14ac:dyDescent="0.4">
      <c r="A30" s="17"/>
      <c r="B30" s="490" t="str">
        <f>'Lookups &amp; Changes'!B29</f>
        <v>Not Performing (1)</v>
      </c>
      <c r="C30" s="15"/>
      <c r="D30" s="15"/>
      <c r="E30"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30" s="825"/>
      <c r="G30" s="825"/>
      <c r="H30" s="825"/>
      <c r="I30" s="825"/>
      <c r="J30" s="825"/>
      <c r="K30" s="825"/>
      <c r="L30" s="826"/>
    </row>
    <row r="31" spans="1:12" s="16" customFormat="1" ht="40" customHeight="1" x14ac:dyDescent="0.4">
      <c r="A31" s="17"/>
      <c r="B31" s="490" t="str">
        <f>'Lookups &amp; Changes'!B30</f>
        <v>Minimally Performing (2)</v>
      </c>
      <c r="C31" s="15"/>
      <c r="D31" s="15"/>
      <c r="E31" s="837" t="str">
        <f>'Lookups &amp; Changes'!D30</f>
        <v xml:space="preserve">Significant deviation(s)/omission(s) observed (indicating, with respect to this criterion, adverse impacts of: (a) high incidence and low severity; and/or (b) moderate incidence and moderate severity). </v>
      </c>
      <c r="F31" s="852"/>
      <c r="G31" s="852"/>
      <c r="H31" s="852"/>
      <c r="I31" s="852"/>
      <c r="J31" s="852"/>
      <c r="K31" s="852"/>
      <c r="L31" s="838"/>
    </row>
    <row r="32" spans="1:12" s="16" customFormat="1" ht="40" customHeight="1" x14ac:dyDescent="0.4">
      <c r="A32" s="17"/>
      <c r="B32" s="490" t="str">
        <f>'Lookups &amp; Changes'!B31</f>
        <v>Substantially Performing (3)</v>
      </c>
      <c r="C32" s="15"/>
      <c r="D32" s="15"/>
      <c r="E32" s="837" t="str">
        <f>'Lookups &amp; Changes'!D31</f>
        <v xml:space="preserve">Partial deviation(s)/omission(s) observed (indicating, with respect to this criterion, adverse impacts of: (a) moderate incidence and low severity; and/or (b) low incidence and moderate severity). </v>
      </c>
      <c r="F32" s="852"/>
      <c r="G32" s="852"/>
      <c r="H32" s="852"/>
      <c r="I32" s="852"/>
      <c r="J32" s="852"/>
      <c r="K32" s="852"/>
      <c r="L32" s="838"/>
    </row>
    <row r="33" spans="1:12" s="16" customFormat="1" ht="40" customHeight="1" x14ac:dyDescent="0.4">
      <c r="A33" s="17"/>
      <c r="B33" s="490" t="str">
        <f>'Lookups &amp; Changes'!B32</f>
        <v>Fully Performing (4)</v>
      </c>
      <c r="C33" s="15"/>
      <c r="D33" s="15"/>
      <c r="E33" s="853" t="str">
        <f>'Lookups &amp; Changes'!D32</f>
        <v>Minimal deviation(s)/omission(s) observed (indicating, with respect to this criterion: (a) no adverse impacts; or (b) only adverse impacts of low incidence and low severity).</v>
      </c>
      <c r="F33" s="854"/>
      <c r="G33" s="854"/>
      <c r="H33" s="854"/>
      <c r="I33" s="854"/>
      <c r="J33" s="854"/>
      <c r="K33" s="854"/>
      <c r="L33" s="855"/>
    </row>
    <row r="34" spans="1:12" s="16" customFormat="1" x14ac:dyDescent="0.4">
      <c r="A34" s="15"/>
      <c r="B34" s="25"/>
      <c r="G34" s="15"/>
      <c r="K34" s="140"/>
      <c r="L34" s="220"/>
    </row>
    <row r="35" spans="1:12" s="16" customFormat="1" x14ac:dyDescent="0.4">
      <c r="A35" s="15"/>
      <c r="B35" s="25"/>
      <c r="G35" s="15"/>
      <c r="K35" s="140"/>
      <c r="L35" s="220"/>
    </row>
    <row r="36" spans="1:12" ht="14.25" customHeight="1" x14ac:dyDescent="0.4">
      <c r="A36" s="7"/>
      <c r="B36" s="9"/>
      <c r="C36" s="8"/>
      <c r="D36" s="8"/>
      <c r="E36" s="8"/>
      <c r="F36" s="8"/>
      <c r="G36" s="7"/>
      <c r="H36" s="8"/>
      <c r="I36" s="8"/>
      <c r="J36" s="8"/>
      <c r="K36" s="10"/>
      <c r="L36" s="221"/>
    </row>
    <row r="37" spans="1:12" x14ac:dyDescent="0.4">
      <c r="A37" s="48" t="s">
        <v>576</v>
      </c>
      <c r="B37" s="49"/>
      <c r="C37" s="50"/>
      <c r="D37" s="50"/>
      <c r="E37" s="51"/>
      <c r="F37" s="52"/>
      <c r="G37" s="49"/>
      <c r="H37" s="51"/>
      <c r="I37" s="50"/>
      <c r="J37" s="50"/>
      <c r="K37" s="56"/>
      <c r="L37" s="138"/>
    </row>
    <row r="38" spans="1:12" ht="16.5" customHeight="1" x14ac:dyDescent="0.4">
      <c r="A38" s="5"/>
      <c r="B38"/>
      <c r="C38" s="2"/>
      <c r="D38" s="2"/>
      <c r="E38" s="1"/>
      <c r="F38" s="6"/>
      <c r="G38"/>
      <c r="H38" s="1"/>
      <c r="I38" s="2"/>
      <c r="J38" s="2"/>
      <c r="L38" s="522"/>
    </row>
    <row r="39" spans="1:12" ht="100" customHeight="1" x14ac:dyDescent="0.4">
      <c r="A39" s="827" t="s">
        <v>619</v>
      </c>
      <c r="B39" s="828"/>
      <c r="C39" s="675"/>
      <c r="D39" s="675"/>
      <c r="E39" s="482" t="s">
        <v>591</v>
      </c>
      <c r="F39" s="470"/>
      <c r="G39" s="471"/>
      <c r="H39" s="482" t="s">
        <v>547</v>
      </c>
      <c r="I39" s="675"/>
      <c r="J39" s="675"/>
      <c r="K39" s="878" t="s">
        <v>681</v>
      </c>
      <c r="L39" s="879"/>
    </row>
    <row r="40" spans="1:12" ht="105" customHeight="1" x14ac:dyDescent="0.4">
      <c r="A40" s="219" t="s">
        <v>611</v>
      </c>
      <c r="B40" s="676" t="s">
        <v>612</v>
      </c>
      <c r="C40" s="677"/>
      <c r="D40" s="677"/>
      <c r="E40" s="411" t="s">
        <v>404</v>
      </c>
      <c r="F40" s="678"/>
      <c r="G40" s="679"/>
      <c r="H40" s="680"/>
      <c r="I40" s="674"/>
      <c r="J40" s="674"/>
      <c r="K40" s="886" t="s">
        <v>349</v>
      </c>
      <c r="L40" s="887"/>
    </row>
    <row r="41" spans="1:12" s="16" customFormat="1" x14ac:dyDescent="0.4">
      <c r="A41" s="418"/>
      <c r="C41" s="15"/>
      <c r="D41" s="15"/>
      <c r="E41" s="25"/>
      <c r="F41" s="27"/>
      <c r="H41" s="25"/>
      <c r="I41" s="15"/>
      <c r="J41" s="15"/>
      <c r="K41" s="140"/>
      <c r="L41" s="220"/>
    </row>
    <row r="42" spans="1:12" s="16" customFormat="1" x14ac:dyDescent="0.4">
      <c r="A42" s="17"/>
      <c r="C42" s="15"/>
      <c r="D42" s="15"/>
      <c r="E42" s="25"/>
      <c r="F42" s="27"/>
      <c r="H42" s="25"/>
      <c r="I42" s="15"/>
      <c r="J42" s="15"/>
      <c r="K42" s="140"/>
      <c r="L42" s="220"/>
    </row>
    <row r="43" spans="1:12" s="16" customFormat="1" x14ac:dyDescent="0.4">
      <c r="A43" s="17"/>
      <c r="C43" s="15"/>
      <c r="D43" s="15"/>
      <c r="E43" s="829" t="s">
        <v>588</v>
      </c>
      <c r="F43" s="830"/>
      <c r="G43" s="830"/>
      <c r="H43" s="830"/>
      <c r="I43" s="830"/>
      <c r="J43" s="830"/>
      <c r="K43" s="830"/>
      <c r="L43" s="831"/>
    </row>
    <row r="44" spans="1:12" s="16" customFormat="1" ht="45" customHeight="1" x14ac:dyDescent="0.4">
      <c r="A44" s="17"/>
      <c r="C44" s="15"/>
      <c r="D44" s="15"/>
      <c r="E44" s="480"/>
      <c r="F44" s="485"/>
      <c r="G44" s="486"/>
      <c r="H44" s="481" t="str">
        <f>'Lookups &amp; Changes'!$B89</f>
        <v>Immature (1)</v>
      </c>
      <c r="I44" s="15"/>
      <c r="J44" s="15"/>
      <c r="K44"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44" s="839"/>
    </row>
    <row r="45" spans="1:12" s="16" customFormat="1" ht="45" customHeight="1" x14ac:dyDescent="0.4">
      <c r="A45" s="17"/>
      <c r="C45" s="15"/>
      <c r="D45" s="15"/>
      <c r="E45" s="546"/>
      <c r="F45" s="483"/>
      <c r="G45" s="484"/>
      <c r="H45" s="547" t="str">
        <f>'Lookups &amp; Changes'!$B90</f>
        <v>Developing (2)</v>
      </c>
      <c r="I45" s="15"/>
      <c r="J45" s="15"/>
      <c r="K45"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45" s="839"/>
    </row>
    <row r="46" spans="1:12" s="16" customFormat="1" ht="45" customHeight="1" x14ac:dyDescent="0.4">
      <c r="A46" s="17"/>
      <c r="C46" s="15"/>
      <c r="D46" s="15"/>
      <c r="E46" s="546"/>
      <c r="F46" s="483"/>
      <c r="G46" s="484"/>
      <c r="H46" s="547" t="str">
        <f>'Lookups &amp; Changes'!$B91</f>
        <v>Maturing (3)</v>
      </c>
      <c r="I46" s="15"/>
      <c r="J46" s="15"/>
      <c r="K46"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46" s="839"/>
    </row>
    <row r="47" spans="1:12" s="16" customFormat="1" ht="45" customHeight="1" x14ac:dyDescent="0.4">
      <c r="A47" s="17"/>
      <c r="C47" s="15"/>
      <c r="D47" s="15"/>
      <c r="E47" s="546"/>
      <c r="F47" s="483"/>
      <c r="G47" s="484"/>
      <c r="H47" s="547" t="str">
        <f>'Lookups &amp; Changes'!$B92</f>
        <v>Mature (4)</v>
      </c>
      <c r="I47" s="15"/>
      <c r="J47" s="15"/>
      <c r="K47" s="837" t="str">
        <f>'Lookups &amp; Changes'!$D92</f>
        <v>Management system elements supporting the requirements of this clause are well developed and implemented (typically resulting in, with respect to this clause no risks; or only risks of low likelihood and low severity).</v>
      </c>
      <c r="L47" s="838"/>
    </row>
    <row r="48" spans="1:12" s="16" customFormat="1" ht="45" customHeight="1" x14ac:dyDescent="0.4">
      <c r="A48" s="17"/>
      <c r="C48" s="15"/>
      <c r="D48" s="15"/>
      <c r="E48" s="548"/>
      <c r="F48" s="549"/>
      <c r="G48" s="550"/>
      <c r="H48" s="551" t="str">
        <f>'Lookups &amp; Changes'!$B93</f>
        <v>Exceeding (5)</v>
      </c>
      <c r="I48" s="552"/>
      <c r="J48" s="552"/>
      <c r="K48" s="835" t="str">
        <f>'Lookups &amp; Changes'!$D93</f>
        <v xml:space="preserve">Management system elements supporting the requirements of this clause are developed and implemented to exceed (Level 4) expectations, universally demonstrating exceptional outcomes for personnel. </v>
      </c>
      <c r="L48" s="836"/>
    </row>
    <row r="49" spans="1:12" s="16" customFormat="1" x14ac:dyDescent="0.4">
      <c r="A49" s="17"/>
      <c r="C49" s="15"/>
      <c r="D49" s="15"/>
      <c r="E49" s="25"/>
      <c r="F49" s="27"/>
      <c r="H49" s="25"/>
      <c r="I49" s="15"/>
      <c r="J49" s="15"/>
      <c r="K49" s="140"/>
      <c r="L49" s="220"/>
    </row>
    <row r="50" spans="1:12" x14ac:dyDescent="0.4">
      <c r="A50" s="419"/>
      <c r="B50" s="8"/>
      <c r="C50" s="7"/>
      <c r="D50" s="7"/>
      <c r="E50" s="9"/>
      <c r="F50" s="26"/>
      <c r="G50" s="8"/>
      <c r="H50" s="9"/>
      <c r="I50" s="7"/>
      <c r="J50" s="7"/>
      <c r="K50" s="10"/>
      <c r="L50" s="221"/>
    </row>
    <row r="51" spans="1:12" x14ac:dyDescent="0.4">
      <c r="A51" s="48" t="s">
        <v>579</v>
      </c>
      <c r="B51" s="49"/>
      <c r="C51" s="50"/>
      <c r="D51" s="50"/>
      <c r="E51" s="51"/>
      <c r="F51" s="52"/>
      <c r="G51" s="49"/>
      <c r="H51" s="51"/>
      <c r="I51" s="50"/>
      <c r="J51" s="50"/>
      <c r="K51" s="56"/>
      <c r="L51" s="138"/>
    </row>
    <row r="52" spans="1:12" ht="14.25" customHeight="1" x14ac:dyDescent="0.4">
      <c r="A52" s="5"/>
      <c r="B52"/>
      <c r="C52" s="2"/>
      <c r="D52" s="2"/>
      <c r="E52" s="1"/>
      <c r="F52" s="6"/>
      <c r="G52"/>
      <c r="H52" s="1"/>
      <c r="I52" s="2"/>
      <c r="J52" s="2"/>
      <c r="L52" s="522"/>
    </row>
    <row r="53" spans="1:12" ht="15" customHeight="1" x14ac:dyDescent="0.4">
      <c r="A53" s="5"/>
      <c r="B53" s="616" t="s">
        <v>657</v>
      </c>
      <c r="C53" s="500"/>
      <c r="D53" s="500"/>
      <c r="E53" s="501"/>
      <c r="F53" s="502"/>
      <c r="G53" s="502"/>
      <c r="H53" s="503"/>
      <c r="I53" s="2"/>
      <c r="J53" s="2"/>
      <c r="L53" s="522"/>
    </row>
    <row r="54" spans="1:12" ht="15" customHeight="1" x14ac:dyDescent="0.4">
      <c r="A54" s="5"/>
      <c r="B54" s="495"/>
      <c r="C54" s="495"/>
      <c r="D54" s="495"/>
      <c r="E54" s="495" t="s">
        <v>564</v>
      </c>
      <c r="F54" s="492"/>
      <c r="G54" s="492"/>
      <c r="H54" s="556">
        <f>F19</f>
        <v>0</v>
      </c>
      <c r="I54" s="2"/>
      <c r="J54" s="2"/>
      <c r="K54" s="499"/>
      <c r="L54" s="516"/>
    </row>
    <row r="55" spans="1:12" ht="15" customHeight="1" x14ac:dyDescent="0.4">
      <c r="A55" s="5"/>
      <c r="B55" s="496"/>
      <c r="C55" s="496"/>
      <c r="D55" s="496"/>
      <c r="E55" s="496" t="s">
        <v>562</v>
      </c>
      <c r="F55" s="493"/>
      <c r="G55" s="493"/>
      <c r="H55" s="583">
        <f>F20</f>
        <v>0</v>
      </c>
      <c r="I55" s="2"/>
      <c r="J55" s="2"/>
      <c r="K55" s="491"/>
      <c r="L55" s="516"/>
    </row>
    <row r="56" spans="1:12" ht="15" customHeight="1" x14ac:dyDescent="0.4">
      <c r="A56" s="5"/>
      <c r="B56" s="497"/>
      <c r="C56" s="497"/>
      <c r="D56" s="497"/>
      <c r="E56" s="497" t="s">
        <v>563</v>
      </c>
      <c r="F56" s="494"/>
      <c r="G56" s="494"/>
      <c r="H56" s="584">
        <f>F21</f>
        <v>0</v>
      </c>
      <c r="I56" s="2"/>
      <c r="J56" s="2"/>
      <c r="K56" s="491"/>
      <c r="L56" s="522"/>
    </row>
    <row r="57" spans="1:12" s="564" customFormat="1" ht="15" customHeight="1" x14ac:dyDescent="0.4">
      <c r="A57" s="577"/>
      <c r="B57" s="581"/>
      <c r="C57" s="581"/>
      <c r="D57" s="581"/>
      <c r="E57" s="582" t="s">
        <v>539</v>
      </c>
      <c r="F57" s="581"/>
      <c r="G57" s="581"/>
      <c r="H57" s="560" t="e">
        <f>F16</f>
        <v>#DIV/0!</v>
      </c>
      <c r="I57" s="561"/>
      <c r="J57" s="561"/>
      <c r="K57" s="578"/>
      <c r="L57" s="579"/>
    </row>
    <row r="58" spans="1:12" ht="14.25" customHeight="1" x14ac:dyDescent="0.4">
      <c r="A58" s="5"/>
      <c r="B58"/>
      <c r="C58" s="2"/>
      <c r="D58" s="2"/>
      <c r="E58" s="1"/>
      <c r="F58" s="6"/>
      <c r="G58"/>
      <c r="H58" s="1"/>
      <c r="I58" s="2"/>
      <c r="J58" s="2"/>
      <c r="L58" s="522"/>
    </row>
    <row r="59" spans="1:12" x14ac:dyDescent="0.4">
      <c r="A59" s="5"/>
      <c r="B59"/>
      <c r="C59" s="2"/>
      <c r="D59" s="2"/>
      <c r="E59" s="869" t="s">
        <v>656</v>
      </c>
      <c r="F59" s="870"/>
      <c r="G59" s="870"/>
      <c r="H59" s="871"/>
      <c r="I59" s="2"/>
      <c r="J59" s="2"/>
      <c r="K59" s="872" t="s">
        <v>658</v>
      </c>
      <c r="L59" s="872"/>
    </row>
    <row r="60" spans="1:12" ht="43.75" x14ac:dyDescent="0.4">
      <c r="A60" s="5"/>
      <c r="B60" s="474" t="s">
        <v>642</v>
      </c>
      <c r="C60" s="2"/>
      <c r="D60" s="2"/>
      <c r="E60" s="861"/>
      <c r="F60" s="862"/>
      <c r="G60" s="862"/>
      <c r="H60" s="863"/>
      <c r="I60" s="586"/>
      <c r="J60" s="586"/>
      <c r="K60" s="875"/>
      <c r="L60" s="839"/>
    </row>
    <row r="61" spans="1:12" hidden="1" x14ac:dyDescent="0.4">
      <c r="A61" s="5"/>
      <c r="B61" s="517" t="s">
        <v>543</v>
      </c>
      <c r="C61" s="15"/>
      <c r="D61" s="15"/>
      <c r="E61" s="25" t="e">
        <f>VLOOKUP(E60,Respect_Adjustment_Lookup,2,FALSE)</f>
        <v>#N/A</v>
      </c>
      <c r="F61" s="6"/>
      <c r="G61"/>
      <c r="H61" s="1"/>
      <c r="I61" s="2"/>
      <c r="J61" s="2"/>
      <c r="L61" s="522"/>
    </row>
    <row r="62" spans="1:12" hidden="1" x14ac:dyDescent="0.4">
      <c r="A62" s="5"/>
      <c r="B62" s="517" t="s">
        <v>542</v>
      </c>
      <c r="C62" s="15"/>
      <c r="D62" s="15"/>
      <c r="E62" s="518" t="e">
        <f>H57+E61</f>
        <v>#DIV/0!</v>
      </c>
      <c r="F62" s="6"/>
      <c r="G62"/>
      <c r="H62" s="1"/>
      <c r="I62" s="2"/>
      <c r="J62" s="2"/>
      <c r="L62" s="522"/>
    </row>
    <row r="63" spans="1:12" hidden="1" x14ac:dyDescent="0.4">
      <c r="A63" s="5"/>
      <c r="B63" s="517" t="s">
        <v>544</v>
      </c>
      <c r="C63" s="15"/>
      <c r="D63" s="15"/>
      <c r="E63" s="518" t="e">
        <f>IF(E62=0.5,1,E62)</f>
        <v>#DIV/0!</v>
      </c>
      <c r="F63" s="6"/>
      <c r="G63"/>
      <c r="H63" s="1"/>
      <c r="I63" s="2"/>
      <c r="J63" s="2"/>
      <c r="L63" s="522"/>
    </row>
    <row r="64" spans="1:12" x14ac:dyDescent="0.4">
      <c r="A64" s="5"/>
      <c r="B64"/>
      <c r="C64" s="2"/>
      <c r="D64" s="2"/>
      <c r="E64" s="1"/>
      <c r="F64" s="6"/>
      <c r="G64"/>
      <c r="H64" s="1"/>
      <c r="I64" s="2"/>
      <c r="J64" s="2"/>
      <c r="L64" s="222"/>
    </row>
    <row r="65" spans="1:12" ht="75" customHeight="1" x14ac:dyDescent="0.4">
      <c r="A65" s="873" t="s">
        <v>618</v>
      </c>
      <c r="B65" s="874"/>
      <c r="C65" s="650"/>
      <c r="D65" s="650"/>
      <c r="E65" s="234" t="s">
        <v>538</v>
      </c>
      <c r="F65" s="470"/>
      <c r="G65" s="471"/>
      <c r="H65" s="234" t="s">
        <v>667</v>
      </c>
      <c r="I65" s="2"/>
      <c r="J65" s="2"/>
      <c r="K65" s="472" t="s">
        <v>550</v>
      </c>
      <c r="L65" s="473" t="s">
        <v>551</v>
      </c>
    </row>
    <row r="66" spans="1:12" ht="67" customHeight="1" x14ac:dyDescent="0.4">
      <c r="A66" s="504" t="s">
        <v>600</v>
      </c>
      <c r="B66" s="639" t="s">
        <v>601</v>
      </c>
      <c r="C66" s="640"/>
      <c r="D66" s="640"/>
      <c r="E66" s="671" t="e">
        <f>E63</f>
        <v>#DIV/0!</v>
      </c>
      <c r="F66" s="672"/>
      <c r="G66" s="673"/>
      <c r="H66" s="864">
        <f>E60</f>
        <v>0</v>
      </c>
      <c r="I66" s="865"/>
      <c r="J66" s="431"/>
      <c r="K66" s="859"/>
      <c r="L66" s="860"/>
    </row>
    <row r="67" spans="1:12" ht="14.25" customHeight="1" x14ac:dyDescent="0.4">
      <c r="A67" s="5"/>
      <c r="B67"/>
      <c r="C67" s="2"/>
      <c r="D67" s="2"/>
      <c r="E67" s="1"/>
      <c r="F67" s="6"/>
      <c r="G67"/>
      <c r="H67" s="1"/>
      <c r="I67" s="2"/>
      <c r="J67" s="2"/>
      <c r="L67" s="522"/>
    </row>
    <row r="68" spans="1:12" ht="15.75" customHeight="1" x14ac:dyDescent="0.4">
      <c r="A68" s="5"/>
      <c r="B68"/>
      <c r="C68" s="2"/>
      <c r="D68" s="2"/>
      <c r="E68" s="866" t="s">
        <v>641</v>
      </c>
      <c r="F68" s="867"/>
      <c r="G68" s="867"/>
      <c r="H68" s="867"/>
      <c r="I68" s="867"/>
      <c r="J68" s="867"/>
      <c r="K68" s="867"/>
      <c r="L68" s="868"/>
    </row>
    <row r="69" spans="1:12" ht="30" customHeight="1" x14ac:dyDescent="0.4">
      <c r="A69" s="5"/>
      <c r="B69"/>
      <c r="C69" s="2"/>
      <c r="D69" s="2"/>
      <c r="E69" s="843" t="s">
        <v>638</v>
      </c>
      <c r="F69" s="844"/>
      <c r="G69" s="844"/>
      <c r="H69" s="845"/>
      <c r="I69" s="561"/>
      <c r="J69" s="561"/>
      <c r="K69" s="819" t="s">
        <v>645</v>
      </c>
      <c r="L69" s="840"/>
    </row>
    <row r="70" spans="1:12" ht="108" customHeight="1" x14ac:dyDescent="0.4">
      <c r="A70" s="5"/>
      <c r="B70"/>
      <c r="C70" s="2"/>
      <c r="D70" s="2"/>
      <c r="E70" s="846" t="s">
        <v>639</v>
      </c>
      <c r="F70" s="847"/>
      <c r="G70" s="847"/>
      <c r="H70" s="848"/>
      <c r="I70" s="561"/>
      <c r="J70" s="561"/>
      <c r="K70" s="841" t="s">
        <v>643</v>
      </c>
      <c r="L70" s="842"/>
    </row>
    <row r="71" spans="1:12" ht="97.5" customHeight="1" x14ac:dyDescent="0.4">
      <c r="A71" s="5"/>
      <c r="B71"/>
      <c r="C71" s="2"/>
      <c r="D71" s="2"/>
      <c r="E71" s="849" t="s">
        <v>640</v>
      </c>
      <c r="F71" s="850"/>
      <c r="G71" s="850"/>
      <c r="H71" s="851"/>
      <c r="I71" s="561"/>
      <c r="J71" s="561"/>
      <c r="K71" s="841" t="s">
        <v>644</v>
      </c>
      <c r="L71" s="842"/>
    </row>
    <row r="72" spans="1:12" x14ac:dyDescent="0.4">
      <c r="A72" s="5"/>
      <c r="B72"/>
      <c r="C72" s="2"/>
      <c r="D72" s="2"/>
      <c r="E72" s="1"/>
      <c r="F72" s="6"/>
      <c r="G72"/>
      <c r="H72" s="1"/>
      <c r="I72" s="2"/>
      <c r="J72" s="2"/>
      <c r="L72" s="522"/>
    </row>
    <row r="73" spans="1:12" x14ac:dyDescent="0.4">
      <c r="A73" s="5"/>
      <c r="B73"/>
      <c r="C73" s="2"/>
      <c r="D73" s="2"/>
      <c r="E73" s="832" t="s">
        <v>647</v>
      </c>
      <c r="F73" s="833"/>
      <c r="G73" s="833"/>
      <c r="H73" s="833"/>
      <c r="I73" s="833"/>
      <c r="J73" s="833"/>
      <c r="K73" s="833"/>
      <c r="L73" s="834"/>
    </row>
    <row r="74" spans="1:12" ht="35.15" customHeight="1" x14ac:dyDescent="0.4">
      <c r="A74" s="5"/>
      <c r="B74"/>
      <c r="C74" s="2"/>
      <c r="D74" s="2"/>
      <c r="E74" s="567"/>
      <c r="F74" s="568"/>
      <c r="G74" s="569"/>
      <c r="H74" s="570" t="str">
        <f>'Lookups &amp; Changes'!$B97</f>
        <v>Not Performing (1)</v>
      </c>
      <c r="I74" s="571"/>
      <c r="J74" s="571"/>
      <c r="K74"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74" s="823"/>
    </row>
    <row r="75" spans="1:12" ht="35.15" customHeight="1" x14ac:dyDescent="0.4">
      <c r="A75" s="5"/>
      <c r="B75"/>
      <c r="C75" s="2"/>
      <c r="D75" s="2"/>
      <c r="E75" s="567"/>
      <c r="F75" s="568"/>
      <c r="G75" s="569"/>
      <c r="H75" s="570" t="str">
        <f>'Lookups &amp; Changes'!$B98</f>
        <v>Minimally Performing (2)</v>
      </c>
      <c r="I75" s="571"/>
      <c r="J75" s="571"/>
      <c r="K75"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75" s="821"/>
    </row>
    <row r="76" spans="1:12" ht="35.15" customHeight="1" x14ac:dyDescent="0.4">
      <c r="A76" s="5"/>
      <c r="B76"/>
      <c r="C76" s="2"/>
      <c r="D76" s="2"/>
      <c r="E76" s="567"/>
      <c r="F76" s="568"/>
      <c r="G76" s="569"/>
      <c r="H76" s="570" t="str">
        <f>'Lookups &amp; Changes'!$B99</f>
        <v>Substantially Performing (3)</v>
      </c>
      <c r="I76" s="571"/>
      <c r="J76" s="571"/>
      <c r="K76"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76" s="821"/>
    </row>
    <row r="77" spans="1:12" ht="35.15" customHeight="1" x14ac:dyDescent="0.4">
      <c r="A77" s="5"/>
      <c r="B77"/>
      <c r="C77" s="2"/>
      <c r="D77" s="2"/>
      <c r="E77" s="567"/>
      <c r="F77" s="568"/>
      <c r="G77" s="569"/>
      <c r="H77" s="570" t="str">
        <f>'Lookups &amp; Changes'!$B100</f>
        <v>Fully Performing (4)</v>
      </c>
      <c r="I77" s="571"/>
      <c r="J77" s="571"/>
      <c r="K77" s="820" t="str">
        <f>'Lookups &amp; Changes'!$D100</f>
        <v>The organization respects the rights of personnel enumerated in the principles. (typically resulting in, with respect to this criterion: (a) no adverse impacts; or (b) only adverse impacts of low incidence and low severity).</v>
      </c>
      <c r="L77" s="821"/>
    </row>
    <row r="78" spans="1:12" ht="45" customHeight="1" x14ac:dyDescent="0.4">
      <c r="A78" s="5"/>
      <c r="B78"/>
      <c r="C78" s="2"/>
      <c r="D78" s="2"/>
      <c r="E78" s="572"/>
      <c r="F78" s="575"/>
      <c r="G78" s="576"/>
      <c r="H78" s="573" t="str">
        <f>'Lookups &amp; Changes'!$B101</f>
        <v>Exceeding  (5)</v>
      </c>
      <c r="I78" s="571"/>
      <c r="J78" s="571"/>
      <c r="K78"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8" s="819"/>
    </row>
    <row r="79" spans="1:12" x14ac:dyDescent="0.4">
      <c r="A79" s="5"/>
      <c r="B79"/>
      <c r="C79" s="2"/>
      <c r="D79" s="2"/>
      <c r="E79" s="1"/>
      <c r="F79" s="6"/>
      <c r="G79"/>
      <c r="H79" s="554"/>
      <c r="I79" s="2"/>
      <c r="J79" s="2"/>
      <c r="K79" s="555"/>
      <c r="L79" s="553"/>
    </row>
    <row r="80" spans="1:12" x14ac:dyDescent="0.4">
      <c r="A80" s="419"/>
      <c r="B80" s="8"/>
      <c r="C80" s="7"/>
      <c r="D80" s="7"/>
      <c r="E80" s="9"/>
      <c r="F80" s="26"/>
      <c r="G80" s="8"/>
      <c r="H80" s="9"/>
      <c r="I80" s="7"/>
      <c r="J80" s="7"/>
      <c r="K80" s="10"/>
      <c r="L80" s="221"/>
    </row>
    <row r="81" spans="1:12" s="16" customFormat="1" x14ac:dyDescent="0.4">
      <c r="A81" s="17"/>
      <c r="C81" s="15"/>
      <c r="D81" s="15"/>
      <c r="E81" s="25"/>
      <c r="F81" s="27"/>
      <c r="H81" s="25"/>
      <c r="I81" s="15"/>
      <c r="J81" s="15"/>
      <c r="K81" s="140"/>
      <c r="L81" s="140"/>
    </row>
  </sheetData>
  <sheetProtection algorithmName="SHA-512" hashValue="oCfAye9oxO49Yf66fz1hUBa2vjgzHu7igcpo7MggnhKQLJowLXSz3n8CZNASfHt42oHFQIBWBvWrA9rPsiXH+Q==" saltValue="K49RpaFxtBUgm4/G6+41pw==" spinCount="100000" sheet="1" formatRows="0" insertHyperlinks="0"/>
  <mergeCells count="33">
    <mergeCell ref="E30:L30"/>
    <mergeCell ref="E31:L31"/>
    <mergeCell ref="E32:L32"/>
    <mergeCell ref="E33:L33"/>
    <mergeCell ref="H66:I66"/>
    <mergeCell ref="E43:L43"/>
    <mergeCell ref="K44:L44"/>
    <mergeCell ref="K45:L45"/>
    <mergeCell ref="K46:L46"/>
    <mergeCell ref="K47:L47"/>
    <mergeCell ref="K48:L48"/>
    <mergeCell ref="E60:H60"/>
    <mergeCell ref="K66:L66"/>
    <mergeCell ref="A39:B39"/>
    <mergeCell ref="E70:H70"/>
    <mergeCell ref="K70:L70"/>
    <mergeCell ref="E71:H71"/>
    <mergeCell ref="K71:L71"/>
    <mergeCell ref="E68:L68"/>
    <mergeCell ref="E69:H69"/>
    <mergeCell ref="K69:L69"/>
    <mergeCell ref="K60:L60"/>
    <mergeCell ref="A65:B65"/>
    <mergeCell ref="K40:L40"/>
    <mergeCell ref="K39:L39"/>
    <mergeCell ref="K76:L76"/>
    <mergeCell ref="K77:L77"/>
    <mergeCell ref="K78:L78"/>
    <mergeCell ref="E73:L73"/>
    <mergeCell ref="E59:H59"/>
    <mergeCell ref="K59:L59"/>
    <mergeCell ref="K74:L74"/>
    <mergeCell ref="K75:L75"/>
  </mergeCells>
  <conditionalFormatting sqref="E3:E13">
    <cfRule type="expression" dxfId="408" priority="102">
      <formula>$E3="Not Reviewed"</formula>
    </cfRule>
    <cfRule type="expression" dxfId="407" priority="109">
      <formula>$E3="Not Applicable"</formula>
    </cfRule>
    <cfRule type="notContainsBlanks" dxfId="406" priority="110">
      <formula>LEN(TRIM(E3))&gt;0</formula>
    </cfRule>
    <cfRule type="expression" dxfId="405" priority="120">
      <formula>E3="Not Applicable"</formula>
    </cfRule>
    <cfRule type="expression" dxfId="404" priority="121">
      <formula>E3="Not Reviewed"</formula>
    </cfRule>
  </conditionalFormatting>
  <conditionalFormatting sqref="E40">
    <cfRule type="expression" dxfId="403" priority="15">
      <formula>$E40="Not Reviewed"</formula>
    </cfRule>
    <cfRule type="expression" dxfId="402" priority="16">
      <formula>$E40="Not Applicable"</formula>
    </cfRule>
    <cfRule type="notContainsBlanks" dxfId="401" priority="17">
      <formula>LEN(TRIM(E40))&gt;0</formula>
    </cfRule>
  </conditionalFormatting>
  <conditionalFormatting sqref="E60">
    <cfRule type="expression" dxfId="400" priority="24">
      <formula>$E$60="Adjusted Down"</formula>
    </cfRule>
    <cfRule type="expression" dxfId="399" priority="25">
      <formula>$E$60="Correct as Calculated"</formula>
    </cfRule>
    <cfRule type="expression" dxfId="398" priority="26">
      <formula>$E$60="Adjusted Up"</formula>
    </cfRule>
  </conditionalFormatting>
  <conditionalFormatting sqref="H3:H13">
    <cfRule type="expression" dxfId="397" priority="65">
      <formula>$H3="Not Performing (1)"</formula>
    </cfRule>
    <cfRule type="expression" dxfId="396" priority="66">
      <formula>$H3="Minimally Performing (2)"</formula>
    </cfRule>
    <cfRule type="expression" dxfId="395" priority="67">
      <formula>$H3="Substantially Performing (3)"</formula>
    </cfRule>
    <cfRule type="expression" dxfId="394" priority="68">
      <formula>$H3=""</formula>
    </cfRule>
  </conditionalFormatting>
  <conditionalFormatting sqref="H40">
    <cfRule type="expression" dxfId="393" priority="11">
      <formula>$H40="Immature (1)"</formula>
    </cfRule>
    <cfRule type="expression" dxfId="392" priority="12">
      <formula>$H40="Developing (2)"</formula>
    </cfRule>
    <cfRule type="expression" dxfId="391" priority="13">
      <formula>$H40="Maturing (3)"</formula>
    </cfRule>
    <cfRule type="expression" dxfId="390" priority="14">
      <formula>$H40=""</formula>
    </cfRule>
  </conditionalFormatting>
  <conditionalFormatting sqref="H66 K66">
    <cfRule type="expression" dxfId="389" priority="4">
      <formula>$H66="Adjusted Down"</formula>
    </cfRule>
    <cfRule type="expression" dxfId="388" priority="5">
      <formula>$H66="Adjusted Up"</formula>
    </cfRule>
    <cfRule type="expression" dxfId="387" priority="6">
      <formula>$H66="Correct as Calculated"</formula>
    </cfRule>
  </conditionalFormatting>
  <conditionalFormatting sqref="K40">
    <cfRule type="expression" dxfId="386" priority="7">
      <formula>$H40="Immature (1)"</formula>
    </cfRule>
    <cfRule type="expression" dxfId="385" priority="8">
      <formula>$H40="Developing (2)"</formula>
    </cfRule>
    <cfRule type="expression" dxfId="384" priority="9">
      <formula>$H40="Maturing (3)"</formula>
    </cfRule>
    <cfRule type="expression" dxfId="383" priority="10">
      <formula>$H40=""</formula>
    </cfRule>
  </conditionalFormatting>
  <conditionalFormatting sqref="K3:L13">
    <cfRule type="expression" dxfId="382" priority="30">
      <formula>$H3="Not Performing (1)"</formula>
    </cfRule>
    <cfRule type="expression" dxfId="381" priority="31">
      <formula>$H3="Minimally Performing (2)"</formula>
    </cfRule>
    <cfRule type="expression" dxfId="380" priority="32">
      <formula>$H3="Substantially Performing (3)"</formula>
    </cfRule>
    <cfRule type="expression" dxfId="379" priority="33">
      <formula>$H3=""</formula>
    </cfRule>
  </conditionalFormatting>
  <dataValidations count="6">
    <dataValidation type="list" allowBlank="1" showInputMessage="1" showErrorMessage="1" sqref="H3:H13" xr:uid="{00000000-0002-0000-0600-000000000000}">
      <formula1>Decent_Work_Rating_Pulldown_Range</formula1>
    </dataValidation>
    <dataValidation type="list" allowBlank="1" showInputMessage="1" showErrorMessage="1" sqref="E3:E13" xr:uid="{00000000-0002-0000-0600-000001000000}">
      <formula1>Included_or_Not_Range</formula1>
    </dataValidation>
    <dataValidation type="list" allowBlank="1" showInputMessage="1" showErrorMessage="1" sqref="C3:C13" xr:uid="{00000000-0002-0000-0600-000002000000}">
      <formula1>Weight_Range</formula1>
    </dataValidation>
    <dataValidation type="list" allowBlank="1" showInputMessage="1" showErrorMessage="1" sqref="E60" xr:uid="{153AF6C3-310B-46DF-8EFF-6B02EC28D5FC}">
      <formula1>Respect_Adjustment</formula1>
    </dataValidation>
    <dataValidation type="list" allowBlank="1" showInputMessage="1" showErrorMessage="1" sqref="H40" xr:uid="{CD76EB21-15D4-4F92-91BD-A417E64C7D82}">
      <formula1>DW_Management_Systems_Level</formula1>
    </dataValidation>
    <dataValidation type="list" allowBlank="1" showInputMessage="1" showErrorMessage="1" sqref="E40" xr:uid="{BB0248DC-347D-46BE-AF43-5AE3346CF553}">
      <formula1>Included_or_Not_MS_and_Overarching_Range</formula1>
    </dataValidation>
  </dataValidation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L73"/>
  <sheetViews>
    <sheetView showGridLines="0" showRowColHeaders="0" zoomScaleNormal="100" workbookViewId="0">
      <pane ySplit="1" topLeftCell="A2" activePane="bottomLeft" state="frozen"/>
      <selection pane="bottomLeft" activeCell="A2" sqref="A2"/>
      <extLst>
        <ext xmlns:xlsdti="http://schemas.microsoft.com/office/spreadsheetml/2023/showDataTypeIcons" uri="{77bfe23e-c014-4d31-8a63-9c772dbf06b6}">
          <xlsdti:showDataTypeIcons visible="0"/>
        </ext>
      </extLst>
    </sheetView>
  </sheetViews>
  <sheetFormatPr defaultRowHeight="14.6" x14ac:dyDescent="0.4"/>
  <cols>
    <col min="1" max="1" width="9.53515625" style="2" customWidth="1"/>
    <col min="2" max="2" width="46.53515625" style="1" customWidth="1"/>
    <col min="3" max="4" width="9.15234375" hidden="1" customWidth="1"/>
    <col min="5" max="5" width="13.69140625" customWidth="1"/>
    <col min="6" max="6" width="11.69140625" hidden="1" customWidth="1"/>
    <col min="7" max="7" width="12" style="2" hidden="1" customWidth="1"/>
    <col min="8" max="8" width="13.69140625" customWidth="1"/>
    <col min="9" max="9" width="11.3828125" hidden="1" customWidth="1"/>
    <col min="10" max="10" width="15.53515625" hidden="1" customWidth="1"/>
    <col min="11" max="12" width="68.53515625" style="141" customWidth="1"/>
  </cols>
  <sheetData>
    <row r="1" spans="1:12" s="13" customFormat="1" x14ac:dyDescent="0.4">
      <c r="A1" s="691" t="s">
        <v>570</v>
      </c>
      <c r="B1" s="705"/>
      <c r="C1" s="706"/>
      <c r="D1" s="706"/>
      <c r="E1" s="706"/>
      <c r="F1" s="706"/>
      <c r="G1" s="707"/>
      <c r="H1" s="706"/>
      <c r="I1" s="706"/>
      <c r="J1" s="706"/>
      <c r="K1" s="708"/>
      <c r="L1" s="709"/>
    </row>
    <row r="2" spans="1:12" s="4" customFormat="1" ht="43.75" x14ac:dyDescent="0.4">
      <c r="A2" s="53" t="s">
        <v>21</v>
      </c>
      <c r="B2" s="54" t="s">
        <v>19</v>
      </c>
      <c r="C2" s="239" t="s">
        <v>183</v>
      </c>
      <c r="D2" s="239" t="s">
        <v>277</v>
      </c>
      <c r="E2" s="54" t="s">
        <v>361</v>
      </c>
      <c r="F2" s="249" t="s">
        <v>488</v>
      </c>
      <c r="G2" s="54" t="s">
        <v>275</v>
      </c>
      <c r="H2" s="54" t="s">
        <v>274</v>
      </c>
      <c r="I2" s="239" t="s">
        <v>276</v>
      </c>
      <c r="J2" s="239" t="s">
        <v>287</v>
      </c>
      <c r="K2" s="55" t="s">
        <v>459</v>
      </c>
      <c r="L2" s="59" t="s">
        <v>460</v>
      </c>
    </row>
    <row r="3" spans="1:12" ht="160.30000000000001" x14ac:dyDescent="0.4">
      <c r="A3" s="40" t="s">
        <v>141</v>
      </c>
      <c r="B3" s="62" t="s">
        <v>71</v>
      </c>
      <c r="C3" s="250" t="s">
        <v>271</v>
      </c>
      <c r="D3" s="250">
        <f>VLOOKUP(C3,Importance_Weighting_Lookup_Table,2,FALSE)</f>
        <v>1</v>
      </c>
      <c r="E3" s="143" t="s">
        <v>237</v>
      </c>
      <c r="F3" s="429" t="e">
        <f>IF($E3="Included",G3,"#N/A")</f>
        <v>#N/A</v>
      </c>
      <c r="G3" s="430" t="e">
        <f>VLOOKUP($H3,DW_Lookup_Table,2,FALSE)</f>
        <v>#N/A</v>
      </c>
      <c r="H3" s="428"/>
      <c r="I3" s="236" t="e">
        <f>G3*D3</f>
        <v>#N/A</v>
      </c>
      <c r="J3" s="236">
        <f>IF(E3="Included",(D3*3), 0)</f>
        <v>3</v>
      </c>
      <c r="K3" s="128"/>
      <c r="L3" s="128"/>
    </row>
    <row r="4" spans="1:12" ht="195" customHeight="1" x14ac:dyDescent="0.4">
      <c r="A4" s="40" t="s">
        <v>142</v>
      </c>
      <c r="B4" s="62" t="s">
        <v>72</v>
      </c>
      <c r="C4" s="250" t="s">
        <v>271</v>
      </c>
      <c r="D4" s="250">
        <f>VLOOKUP(C4,Importance_Weighting_Lookup_Table,2,FALSE)</f>
        <v>1</v>
      </c>
      <c r="E4" s="143" t="s">
        <v>237</v>
      </c>
      <c r="F4" s="429" t="e">
        <f>IF($E4="Included",G4,"#N/A")</f>
        <v>#N/A</v>
      </c>
      <c r="G4" s="430" t="e">
        <f>VLOOKUP($H4,DW_Lookup_Table,2,FALSE)</f>
        <v>#N/A</v>
      </c>
      <c r="H4" s="428"/>
      <c r="I4" s="237" t="e">
        <f>G4*D4</f>
        <v>#N/A</v>
      </c>
      <c r="J4" s="237">
        <f>IF(E4="Included",(D4*3), 0)</f>
        <v>3</v>
      </c>
      <c r="K4" s="128"/>
      <c r="L4" s="457"/>
    </row>
    <row r="5" spans="1:12" ht="116.6" x14ac:dyDescent="0.4">
      <c r="A5" s="40" t="s">
        <v>143</v>
      </c>
      <c r="B5" s="358" t="s">
        <v>73</v>
      </c>
      <c r="C5" s="250" t="s">
        <v>271</v>
      </c>
      <c r="D5" s="250">
        <f>VLOOKUP(C5,Importance_Weighting_Lookup_Table,2,FALSE)</f>
        <v>1</v>
      </c>
      <c r="E5" s="143" t="s">
        <v>237</v>
      </c>
      <c r="F5" s="429" t="e">
        <f>IF($E5="Included",G5,"#N/A")</f>
        <v>#N/A</v>
      </c>
      <c r="G5" s="430" t="e">
        <f>VLOOKUP($H5,DW_Lookup_Table,2,FALSE)</f>
        <v>#N/A</v>
      </c>
      <c r="H5" s="428"/>
      <c r="I5" s="238" t="e">
        <f>G5*D5</f>
        <v>#N/A</v>
      </c>
      <c r="J5" s="238">
        <f>IF(E5="Included",(D5*3), 0)</f>
        <v>3</v>
      </c>
      <c r="K5" s="128"/>
      <c r="L5" s="128"/>
    </row>
    <row r="6" spans="1:12" hidden="1" x14ac:dyDescent="0.4">
      <c r="C6" s="2"/>
      <c r="D6" s="2"/>
      <c r="E6" s="320" t="s">
        <v>489</v>
      </c>
      <c r="F6" s="41">
        <f>SUMIF(D7_Rating_Tested,"&lt;&gt;#N/A")</f>
        <v>0</v>
      </c>
      <c r="G6"/>
      <c r="H6" s="41"/>
      <c r="I6" s="506" t="e">
        <f>SUMIF(Weighted_DW7_Result,"#N/A")</f>
        <v>#N/A</v>
      </c>
      <c r="J6" s="519"/>
      <c r="K6" s="507"/>
      <c r="L6" s="537"/>
    </row>
    <row r="7" spans="1:12" hidden="1" x14ac:dyDescent="0.4">
      <c r="C7" s="2"/>
      <c r="D7" s="2"/>
      <c r="E7" s="321" t="s">
        <v>280</v>
      </c>
      <c r="F7" s="41">
        <f>COUNT(D7_Rating_Tested)</f>
        <v>0</v>
      </c>
      <c r="G7"/>
      <c r="H7" s="41"/>
      <c r="I7" s="506" t="e" cm="1">
        <f t="array" ref="I7">COUNTIF(Basic_DW7_Result,"#N/A")</f>
        <v>#NAME?</v>
      </c>
      <c r="J7" s="519"/>
      <c r="K7" s="538"/>
      <c r="L7" s="537"/>
    </row>
    <row r="8" spans="1:12" hidden="1" x14ac:dyDescent="0.4">
      <c r="C8" s="2"/>
      <c r="D8" s="2"/>
      <c r="E8" s="320" t="s">
        <v>281</v>
      </c>
      <c r="F8" s="508" t="e">
        <f>F6/F7</f>
        <v>#DIV/0!</v>
      </c>
      <c r="G8"/>
      <c r="H8" s="41"/>
      <c r="I8" s="506" t="e">
        <f>I6/I7</f>
        <v>#N/A</v>
      </c>
      <c r="J8" s="519"/>
      <c r="L8" s="537"/>
    </row>
    <row r="9" spans="1:12" hidden="1" x14ac:dyDescent="0.4">
      <c r="C9" s="2"/>
      <c r="D9" s="2"/>
      <c r="E9" s="320" t="s">
        <v>282</v>
      </c>
      <c r="F9" s="41" t="str">
        <f>IF(G9&gt;100,"N/A",G9)</f>
        <v>N/A</v>
      </c>
      <c r="G9" s="41" cm="1">
        <f t="array" ref="G9">MIN(IF(ISNA(D7_Rating_Tested),10000000000,D7_Rating_Tested))</f>
        <v>10000000000</v>
      </c>
      <c r="H9" s="41"/>
      <c r="I9" s="520"/>
      <c r="J9" s="520">
        <f>SUM(J3:J5)</f>
        <v>9</v>
      </c>
      <c r="L9" s="537"/>
    </row>
    <row r="10" spans="1:12" hidden="1" x14ac:dyDescent="0.4">
      <c r="C10" s="2"/>
      <c r="D10" s="2"/>
      <c r="E10" s="320" t="s">
        <v>283</v>
      </c>
      <c r="F10" s="41" t="str">
        <f>IF(OR(G10&gt;100,G10=0),"N/A",G10)</f>
        <v>N/A</v>
      </c>
      <c r="G10" s="41" cm="1">
        <f t="array" ref="G10">MAX(IF(NOT(ISNA(D7_Rating_Tested)),D7_Rating_Tested,0))</f>
        <v>0</v>
      </c>
      <c r="H10" s="41"/>
      <c r="I10" s="520"/>
      <c r="J10" s="254" t="e">
        <f>I6/J9</f>
        <v>#N/A</v>
      </c>
      <c r="K10" s="538"/>
      <c r="L10" s="537"/>
    </row>
    <row r="11" spans="1:12" hidden="1" x14ac:dyDescent="0.4">
      <c r="C11" s="2"/>
      <c r="D11" s="2"/>
      <c r="E11" s="320" t="s">
        <v>392</v>
      </c>
      <c r="F11" s="41">
        <f>COUNTIF(D7_Rating_Tested,1)</f>
        <v>0</v>
      </c>
      <c r="G11"/>
      <c r="H11" s="41"/>
      <c r="I11" s="521"/>
      <c r="J11" s="45"/>
      <c r="K11" s="542"/>
      <c r="L11" s="537"/>
    </row>
    <row r="12" spans="1:12" hidden="1" x14ac:dyDescent="0.4">
      <c r="C12" s="2"/>
      <c r="D12" s="2"/>
      <c r="E12" s="320" t="s">
        <v>467</v>
      </c>
      <c r="F12" s="41">
        <f>COUNTIF(D7_Rating_Tested,2)</f>
        <v>0</v>
      </c>
      <c r="G12"/>
      <c r="H12" s="41"/>
      <c r="I12" s="521"/>
      <c r="J12" s="45"/>
      <c r="K12" s="542"/>
      <c r="L12" s="537"/>
    </row>
    <row r="13" spans="1:12" hidden="1" x14ac:dyDescent="0.4">
      <c r="E13" s="320" t="s">
        <v>490</v>
      </c>
      <c r="F13" s="41">
        <f>COUNTIF(D7_Rating_Tested,3)</f>
        <v>0</v>
      </c>
      <c r="G13"/>
      <c r="L13" s="537"/>
    </row>
    <row r="14" spans="1:12" x14ac:dyDescent="0.4">
      <c r="A14" s="596"/>
      <c r="B14" s="608"/>
      <c r="C14" s="599"/>
      <c r="D14" s="599"/>
      <c r="E14" s="598"/>
      <c r="F14" s="599"/>
      <c r="G14" s="596"/>
      <c r="H14" s="599"/>
      <c r="I14" s="599"/>
      <c r="J14" s="599"/>
      <c r="K14" s="606"/>
      <c r="L14" s="607"/>
    </row>
    <row r="15" spans="1:12" s="18" customFormat="1" x14ac:dyDescent="0.4">
      <c r="A15" s="543"/>
      <c r="B15" s="512" t="s">
        <v>224</v>
      </c>
      <c r="G15" s="543"/>
      <c r="K15" s="544"/>
      <c r="L15" s="223"/>
    </row>
    <row r="16" spans="1:12" s="16" customFormat="1" x14ac:dyDescent="0.4">
      <c r="A16" s="15"/>
      <c r="B16" s="513" t="s">
        <v>197</v>
      </c>
      <c r="G16" s="15"/>
      <c r="K16" s="515"/>
      <c r="L16" s="224"/>
    </row>
    <row r="17" spans="1:12" s="16" customFormat="1" x14ac:dyDescent="0.4">
      <c r="A17" s="15"/>
      <c r="B17" s="513" t="s">
        <v>221</v>
      </c>
      <c r="G17" s="15"/>
      <c r="K17" s="515"/>
      <c r="L17" s="224"/>
    </row>
    <row r="18" spans="1:12" s="16" customFormat="1" x14ac:dyDescent="0.4">
      <c r="A18" s="15"/>
      <c r="B18" s="513" t="s">
        <v>222</v>
      </c>
      <c r="G18" s="15"/>
      <c r="K18" s="515"/>
      <c r="L18" s="224"/>
    </row>
    <row r="19" spans="1:12" s="16" customFormat="1" x14ac:dyDescent="0.4">
      <c r="A19" s="15"/>
      <c r="B19" s="513" t="s">
        <v>223</v>
      </c>
      <c r="G19" s="15"/>
      <c r="K19" s="515"/>
      <c r="L19" s="224"/>
    </row>
    <row r="20" spans="1:12" s="16" customFormat="1" x14ac:dyDescent="0.4">
      <c r="A20" s="15"/>
      <c r="B20" s="25"/>
      <c r="G20" s="15"/>
      <c r="K20" s="515"/>
      <c r="L20" s="224"/>
    </row>
    <row r="21" spans="1:12" s="16" customFormat="1" x14ac:dyDescent="0.4">
      <c r="A21" s="15"/>
      <c r="B21" s="512" t="s">
        <v>381</v>
      </c>
      <c r="G21" s="15"/>
      <c r="K21" s="515"/>
      <c r="L21" s="224"/>
    </row>
    <row r="22" spans="1:12" s="16" customFormat="1" ht="40" customHeight="1" x14ac:dyDescent="0.4">
      <c r="A22" s="17"/>
      <c r="B22" s="490" t="str">
        <f>'Lookups &amp; Changes'!B29</f>
        <v>Not Performing (1)</v>
      </c>
      <c r="C22" s="15"/>
      <c r="D22" s="15"/>
      <c r="E22" s="824" t="str">
        <f>'Lookups &amp; Changes'!D29</f>
        <v>Extreme deviation/omission observed (indicating, with respect to this criterion, adverse impacts of: (a) high incidence and high severity; (b) high incidence and moderate severity; (c) moderate incidence and high severity); and/or (d) low incidence and high severity).</v>
      </c>
      <c r="F22" s="825"/>
      <c r="G22" s="825"/>
      <c r="H22" s="825"/>
      <c r="I22" s="825"/>
      <c r="J22" s="825"/>
      <c r="K22" s="825"/>
      <c r="L22" s="826"/>
    </row>
    <row r="23" spans="1:12" s="16" customFormat="1" ht="40" customHeight="1" x14ac:dyDescent="0.4">
      <c r="A23" s="17"/>
      <c r="B23" s="490" t="str">
        <f>'Lookups &amp; Changes'!B30</f>
        <v>Minimally Performing (2)</v>
      </c>
      <c r="C23" s="15"/>
      <c r="D23" s="15"/>
      <c r="E23" s="837" t="str">
        <f>'Lookups &amp; Changes'!D30</f>
        <v xml:space="preserve">Significant deviation(s)/omission(s) observed (indicating, with respect to this criterion, adverse impacts of: (a) high incidence and low severity; and/or (b) moderate incidence and moderate severity). </v>
      </c>
      <c r="F23" s="852"/>
      <c r="G23" s="852"/>
      <c r="H23" s="852"/>
      <c r="I23" s="852"/>
      <c r="J23" s="852"/>
      <c r="K23" s="852"/>
      <c r="L23" s="838"/>
    </row>
    <row r="24" spans="1:12" s="16" customFormat="1" ht="40" customHeight="1" x14ac:dyDescent="0.4">
      <c r="A24" s="17"/>
      <c r="B24" s="490" t="str">
        <f>'Lookups &amp; Changes'!B31</f>
        <v>Substantially Performing (3)</v>
      </c>
      <c r="C24" s="15"/>
      <c r="D24" s="15"/>
      <c r="E24" s="837" t="str">
        <f>'Lookups &amp; Changes'!D31</f>
        <v xml:space="preserve">Partial deviation(s)/omission(s) observed (indicating, with respect to this criterion, adverse impacts of: (a) moderate incidence and low severity; and/or (b) low incidence and moderate severity). </v>
      </c>
      <c r="F24" s="852"/>
      <c r="G24" s="852"/>
      <c r="H24" s="852"/>
      <c r="I24" s="852"/>
      <c r="J24" s="852"/>
      <c r="K24" s="852"/>
      <c r="L24" s="838"/>
    </row>
    <row r="25" spans="1:12" s="16" customFormat="1" ht="40" customHeight="1" x14ac:dyDescent="0.4">
      <c r="A25" s="17"/>
      <c r="B25" s="490" t="str">
        <f>'Lookups &amp; Changes'!B32</f>
        <v>Fully Performing (4)</v>
      </c>
      <c r="C25" s="15"/>
      <c r="D25" s="15"/>
      <c r="E25" s="853" t="str">
        <f>'Lookups &amp; Changes'!D32</f>
        <v>Minimal deviation(s)/omission(s) observed (indicating, with respect to this criterion: (a) no adverse impacts; or (b) only adverse impacts of low incidence and low severity).</v>
      </c>
      <c r="F25" s="854"/>
      <c r="G25" s="854"/>
      <c r="H25" s="854"/>
      <c r="I25" s="854"/>
      <c r="J25" s="854"/>
      <c r="K25" s="854"/>
      <c r="L25" s="855"/>
    </row>
    <row r="26" spans="1:12" s="16" customFormat="1" x14ac:dyDescent="0.4">
      <c r="A26" s="15"/>
      <c r="B26" s="415"/>
      <c r="G26" s="15"/>
      <c r="K26" s="515"/>
      <c r="L26" s="224"/>
    </row>
    <row r="27" spans="1:12" s="16" customFormat="1" x14ac:dyDescent="0.4">
      <c r="A27" s="15"/>
      <c r="B27" s="25"/>
      <c r="G27" s="15"/>
      <c r="K27" s="515"/>
      <c r="L27" s="224"/>
    </row>
    <row r="28" spans="1:12" x14ac:dyDescent="0.4">
      <c r="A28" s="7"/>
      <c r="B28" s="9"/>
      <c r="C28" s="8"/>
      <c r="D28" s="8"/>
      <c r="E28" s="8"/>
      <c r="F28" s="8"/>
      <c r="G28" s="7"/>
      <c r="H28" s="8"/>
      <c r="I28" s="8"/>
      <c r="J28" s="8"/>
      <c r="K28" s="540"/>
      <c r="L28" s="225"/>
    </row>
    <row r="29" spans="1:12" x14ac:dyDescent="0.4">
      <c r="A29" s="48" t="s">
        <v>577</v>
      </c>
      <c r="B29" s="49"/>
      <c r="C29" s="50"/>
      <c r="D29" s="50"/>
      <c r="E29" s="51"/>
      <c r="F29" s="52"/>
      <c r="G29" s="49"/>
      <c r="H29" s="51"/>
      <c r="I29" s="50"/>
      <c r="J29" s="50"/>
      <c r="K29" s="56"/>
      <c r="L29" s="138"/>
    </row>
    <row r="30" spans="1:12" ht="16.5" customHeight="1" x14ac:dyDescent="0.4">
      <c r="A30" s="5"/>
      <c r="B30"/>
      <c r="C30" s="2"/>
      <c r="D30" s="2"/>
      <c r="E30" s="1"/>
      <c r="F30" s="6"/>
      <c r="G30"/>
      <c r="H30" s="1"/>
      <c r="I30" s="2"/>
      <c r="J30" s="2"/>
      <c r="K30" s="3"/>
      <c r="L30" s="522"/>
    </row>
    <row r="31" spans="1:12" ht="100" customHeight="1" x14ac:dyDescent="0.4">
      <c r="A31" s="827" t="s">
        <v>617</v>
      </c>
      <c r="B31" s="828"/>
      <c r="C31" s="675"/>
      <c r="D31" s="675"/>
      <c r="E31" s="482" t="s">
        <v>591</v>
      </c>
      <c r="F31" s="470"/>
      <c r="G31" s="471"/>
      <c r="H31" s="482" t="s">
        <v>547</v>
      </c>
      <c r="I31" s="675"/>
      <c r="J31" s="675"/>
      <c r="K31" s="878" t="s">
        <v>682</v>
      </c>
      <c r="L31" s="879"/>
    </row>
    <row r="32" spans="1:12" ht="105" customHeight="1" x14ac:dyDescent="0.4">
      <c r="A32" s="219" t="s">
        <v>613</v>
      </c>
      <c r="B32" s="676" t="s">
        <v>614</v>
      </c>
      <c r="C32" s="677"/>
      <c r="D32" s="677"/>
      <c r="E32" s="411" t="s">
        <v>404</v>
      </c>
      <c r="F32" s="678"/>
      <c r="G32" s="679"/>
      <c r="H32" s="680"/>
      <c r="I32" s="681"/>
      <c r="J32" s="681"/>
      <c r="K32" s="876"/>
      <c r="L32" s="877"/>
    </row>
    <row r="33" spans="1:12" s="16" customFormat="1" x14ac:dyDescent="0.4">
      <c r="A33" s="418"/>
      <c r="C33" s="15"/>
      <c r="D33" s="15"/>
      <c r="E33" s="25"/>
      <c r="F33" s="27"/>
      <c r="H33" s="25"/>
      <c r="I33" s="15"/>
      <c r="J33" s="15"/>
      <c r="K33" s="140"/>
      <c r="L33" s="220"/>
    </row>
    <row r="34" spans="1:12" s="16" customFormat="1" x14ac:dyDescent="0.4">
      <c r="A34" s="17"/>
      <c r="C34" s="15"/>
      <c r="D34" s="15"/>
      <c r="E34" s="25"/>
      <c r="F34" s="27"/>
      <c r="H34" s="25"/>
      <c r="I34" s="15"/>
      <c r="J34" s="15"/>
      <c r="K34" s="140"/>
      <c r="L34" s="220"/>
    </row>
    <row r="35" spans="1:12" s="16" customFormat="1" x14ac:dyDescent="0.4">
      <c r="A35" s="17"/>
      <c r="C35" s="15"/>
      <c r="D35" s="15"/>
      <c r="E35" s="829" t="s">
        <v>589</v>
      </c>
      <c r="F35" s="830"/>
      <c r="G35" s="830"/>
      <c r="H35" s="830"/>
      <c r="I35" s="830"/>
      <c r="J35" s="830"/>
      <c r="K35" s="830"/>
      <c r="L35" s="831"/>
    </row>
    <row r="36" spans="1:12" s="16" customFormat="1" ht="45" customHeight="1" x14ac:dyDescent="0.4">
      <c r="A36" s="17"/>
      <c r="C36" s="15"/>
      <c r="D36" s="15"/>
      <c r="E36" s="480"/>
      <c r="F36" s="485"/>
      <c r="G36" s="486"/>
      <c r="H36" s="481" t="str">
        <f>'Lookups &amp; Changes'!$B89</f>
        <v>Immature (1)</v>
      </c>
      <c r="I36" s="15"/>
      <c r="J36" s="15"/>
      <c r="K36" s="837" t="str">
        <f>'Lookups &amp; Changes'!$D89</f>
        <v>Management system elements supporting the requirements of this clause are poorly developed and/or implemented (typically resulting in, with respect to this clause, risks of: (a) high likelihood and high severity; (b) high likelihood and moderate severity; (c) low likelihood and high severity; and/or (d) moderate likelihood and high severity)</v>
      </c>
      <c r="L36" s="839"/>
    </row>
    <row r="37" spans="1:12" s="16" customFormat="1" ht="45" customHeight="1" x14ac:dyDescent="0.4">
      <c r="A37" s="17"/>
      <c r="C37" s="15"/>
      <c r="D37" s="15"/>
      <c r="E37" s="546"/>
      <c r="F37" s="483"/>
      <c r="G37" s="484"/>
      <c r="H37" s="547" t="str">
        <f>'Lookups &amp; Changes'!$B90</f>
        <v>Developing (2)</v>
      </c>
      <c r="I37" s="15"/>
      <c r="J37" s="15"/>
      <c r="K37" s="837" t="str">
        <f>'Lookups &amp; Changes'!$D90</f>
        <v>Management system elements supporting the requirements of this clause are partially developed and/or implemented (typically resulting in, with respect to this clause, risks of: (a) high likelihood and low severity; and/or (b) moderate likelihood and moderate severity).</v>
      </c>
      <c r="L37" s="839"/>
    </row>
    <row r="38" spans="1:12" s="16" customFormat="1" ht="45" customHeight="1" x14ac:dyDescent="0.4">
      <c r="A38" s="17"/>
      <c r="C38" s="15"/>
      <c r="D38" s="15"/>
      <c r="E38" s="546"/>
      <c r="F38" s="483"/>
      <c r="G38" s="484"/>
      <c r="H38" s="547" t="str">
        <f>'Lookups &amp; Changes'!$B91</f>
        <v>Maturing (3)</v>
      </c>
      <c r="I38" s="15"/>
      <c r="J38" s="15"/>
      <c r="K38" s="837" t="str">
        <f>'Lookups &amp; Changes'!$D91</f>
        <v>Management system elements supporting the requirements of this clause are substantially developed and/or implemented (typically resulting in, with respect to this clause, risks of: (a) moderate likelihood and low severity; and/or (b) low likelihood and moderate severity).</v>
      </c>
      <c r="L38" s="839"/>
    </row>
    <row r="39" spans="1:12" s="16" customFormat="1" ht="45" customHeight="1" x14ac:dyDescent="0.4">
      <c r="A39" s="17"/>
      <c r="C39" s="15"/>
      <c r="D39" s="15"/>
      <c r="E39" s="546"/>
      <c r="F39" s="483"/>
      <c r="G39" s="484"/>
      <c r="H39" s="547" t="str">
        <f>'Lookups &amp; Changes'!$B92</f>
        <v>Mature (4)</v>
      </c>
      <c r="I39" s="15"/>
      <c r="J39" s="15"/>
      <c r="K39" s="837" t="str">
        <f>'Lookups &amp; Changes'!$D92</f>
        <v>Management system elements supporting the requirements of this clause are well developed and implemented (typically resulting in, with respect to this clause no risks; or only risks of low likelihood and low severity).</v>
      </c>
      <c r="L39" s="838"/>
    </row>
    <row r="40" spans="1:12" s="16" customFormat="1" ht="45" customHeight="1" x14ac:dyDescent="0.4">
      <c r="A40" s="17"/>
      <c r="C40" s="15"/>
      <c r="D40" s="15"/>
      <c r="E40" s="548"/>
      <c r="F40" s="549"/>
      <c r="G40" s="550"/>
      <c r="H40" s="551" t="str">
        <f>'Lookups &amp; Changes'!$B93</f>
        <v>Exceeding (5)</v>
      </c>
      <c r="I40" s="552"/>
      <c r="J40" s="552"/>
      <c r="K40" s="835" t="str">
        <f>'Lookups &amp; Changes'!$D93</f>
        <v xml:space="preserve">Management system elements supporting the requirements of this clause are developed and implemented to exceed (Level 4) expectations, universally demonstrating exceptional outcomes for personnel. </v>
      </c>
      <c r="L40" s="836"/>
    </row>
    <row r="41" spans="1:12" s="16" customFormat="1" x14ac:dyDescent="0.4">
      <c r="A41" s="17"/>
      <c r="C41" s="15"/>
      <c r="D41" s="15"/>
      <c r="E41" s="25"/>
      <c r="F41" s="27"/>
      <c r="H41" s="25"/>
      <c r="I41" s="15"/>
      <c r="J41" s="15"/>
      <c r="K41" s="140"/>
      <c r="L41" s="220"/>
    </row>
    <row r="42" spans="1:12" x14ac:dyDescent="0.4">
      <c r="A42" s="419"/>
      <c r="B42" s="8"/>
      <c r="C42" s="7"/>
      <c r="D42" s="7"/>
      <c r="E42" s="9"/>
      <c r="F42" s="26"/>
      <c r="G42" s="8"/>
      <c r="H42" s="9"/>
      <c r="I42" s="7"/>
      <c r="J42" s="7"/>
      <c r="K42" s="10"/>
      <c r="L42" s="221"/>
    </row>
    <row r="43" spans="1:12" x14ac:dyDescent="0.4">
      <c r="A43" s="48" t="s">
        <v>578</v>
      </c>
      <c r="B43" s="49"/>
      <c r="C43" s="50"/>
      <c r="D43" s="50"/>
      <c r="E43" s="51"/>
      <c r="F43" s="52"/>
      <c r="G43" s="49"/>
      <c r="H43" s="51"/>
      <c r="I43" s="50"/>
      <c r="J43" s="50"/>
      <c r="K43" s="56"/>
      <c r="L43" s="138"/>
    </row>
    <row r="44" spans="1:12" ht="14.25" customHeight="1" x14ac:dyDescent="0.4">
      <c r="A44" s="5"/>
      <c r="B44"/>
      <c r="C44" s="2"/>
      <c r="D44" s="2"/>
      <c r="E44" s="1"/>
      <c r="F44" s="6"/>
      <c r="G44"/>
      <c r="H44" s="1"/>
      <c r="I44" s="2"/>
      <c r="J44" s="2"/>
      <c r="K44" s="3"/>
      <c r="L44" s="522"/>
    </row>
    <row r="45" spans="1:12" ht="15" customHeight="1" x14ac:dyDescent="0.4">
      <c r="A45" s="5"/>
      <c r="B45" s="616" t="s">
        <v>657</v>
      </c>
      <c r="C45" s="500"/>
      <c r="D45" s="500"/>
      <c r="E45" s="501"/>
      <c r="F45" s="502"/>
      <c r="G45" s="502"/>
      <c r="H45" s="503"/>
      <c r="I45" s="2"/>
      <c r="J45" s="2"/>
      <c r="K45" s="3"/>
      <c r="L45" s="522"/>
    </row>
    <row r="46" spans="1:12" ht="15" customHeight="1" x14ac:dyDescent="0.4">
      <c r="A46" s="5"/>
      <c r="B46" s="495"/>
      <c r="C46" s="495"/>
      <c r="D46" s="495"/>
      <c r="E46" s="495" t="s">
        <v>564</v>
      </c>
      <c r="F46" s="492"/>
      <c r="G46" s="492"/>
      <c r="H46" s="556">
        <f>F11</f>
        <v>0</v>
      </c>
      <c r="I46" s="2"/>
      <c r="J46" s="2"/>
      <c r="K46" s="499"/>
      <c r="L46" s="516"/>
    </row>
    <row r="47" spans="1:12" ht="15" customHeight="1" x14ac:dyDescent="0.4">
      <c r="A47" s="5"/>
      <c r="B47" s="496"/>
      <c r="C47" s="496"/>
      <c r="D47" s="496"/>
      <c r="E47" s="496" t="s">
        <v>562</v>
      </c>
      <c r="F47" s="493"/>
      <c r="G47" s="493"/>
      <c r="H47" s="583">
        <f>F12</f>
        <v>0</v>
      </c>
      <c r="I47" s="2"/>
      <c r="J47" s="2"/>
      <c r="K47" s="491"/>
      <c r="L47" s="516"/>
    </row>
    <row r="48" spans="1:12" ht="15" customHeight="1" x14ac:dyDescent="0.4">
      <c r="A48" s="5"/>
      <c r="B48" s="497"/>
      <c r="C48" s="497"/>
      <c r="D48" s="497"/>
      <c r="E48" s="497" t="s">
        <v>563</v>
      </c>
      <c r="F48" s="494"/>
      <c r="G48" s="494"/>
      <c r="H48" s="584">
        <f>F13</f>
        <v>0</v>
      </c>
      <c r="I48" s="2"/>
      <c r="J48" s="2"/>
      <c r="K48" s="491"/>
      <c r="L48" s="522"/>
    </row>
    <row r="49" spans="1:12" ht="15" customHeight="1" x14ac:dyDescent="0.4">
      <c r="A49" s="5"/>
      <c r="B49" s="498"/>
      <c r="C49" s="498"/>
      <c r="D49" s="498"/>
      <c r="E49" s="582" t="s">
        <v>539</v>
      </c>
      <c r="F49" s="498"/>
      <c r="G49" s="498"/>
      <c r="H49" s="560" t="e">
        <f>F8</f>
        <v>#DIV/0!</v>
      </c>
      <c r="I49" s="2"/>
      <c r="J49" s="2"/>
      <c r="K49" s="3"/>
      <c r="L49" s="522"/>
    </row>
    <row r="50" spans="1:12" ht="14.25" customHeight="1" x14ac:dyDescent="0.4">
      <c r="A50" s="5"/>
      <c r="B50"/>
      <c r="C50" s="2"/>
      <c r="D50" s="2"/>
      <c r="E50" s="1"/>
      <c r="F50" s="6"/>
      <c r="G50"/>
      <c r="H50" s="1"/>
      <c r="I50" s="2"/>
      <c r="J50" s="2"/>
      <c r="K50" s="3"/>
      <c r="L50" s="522"/>
    </row>
    <row r="51" spans="1:12" ht="15" customHeight="1" x14ac:dyDescent="0.4">
      <c r="A51" s="5"/>
      <c r="B51"/>
      <c r="C51" s="2"/>
      <c r="D51" s="2"/>
      <c r="E51" s="869" t="s">
        <v>656</v>
      </c>
      <c r="F51" s="870"/>
      <c r="G51" s="870"/>
      <c r="H51" s="871"/>
      <c r="I51" s="2"/>
      <c r="J51" s="2"/>
      <c r="K51" s="888" t="s">
        <v>658</v>
      </c>
      <c r="L51" s="889"/>
    </row>
    <row r="52" spans="1:12" ht="43.75" x14ac:dyDescent="0.4">
      <c r="A52" s="5"/>
      <c r="B52" s="474" t="s">
        <v>642</v>
      </c>
      <c r="C52" s="2"/>
      <c r="D52" s="2"/>
      <c r="E52" s="861"/>
      <c r="F52" s="862"/>
      <c r="G52" s="862"/>
      <c r="H52" s="863"/>
      <c r="I52" s="586"/>
      <c r="J52" s="586"/>
      <c r="K52" s="875"/>
      <c r="L52" s="839"/>
    </row>
    <row r="53" spans="1:12" ht="15" hidden="1" customHeight="1" x14ac:dyDescent="0.4">
      <c r="A53" s="5"/>
      <c r="B53" s="517" t="s">
        <v>543</v>
      </c>
      <c r="C53" s="15"/>
      <c r="D53" s="15"/>
      <c r="E53" s="25" t="e">
        <f>VLOOKUP(E52,Respect_Adjustment_Lookup,2,FALSE)</f>
        <v>#N/A</v>
      </c>
      <c r="F53" s="6"/>
      <c r="G53"/>
      <c r="H53" s="1"/>
      <c r="I53" s="2"/>
      <c r="J53" s="2"/>
      <c r="K53" s="3"/>
      <c r="L53" s="522"/>
    </row>
    <row r="54" spans="1:12" ht="15" hidden="1" customHeight="1" x14ac:dyDescent="0.4">
      <c r="A54" s="5"/>
      <c r="B54" s="517" t="s">
        <v>542</v>
      </c>
      <c r="C54" s="15"/>
      <c r="D54" s="15"/>
      <c r="E54" s="518" t="e">
        <f>H49+E53</f>
        <v>#DIV/0!</v>
      </c>
      <c r="F54" s="6"/>
      <c r="G54"/>
      <c r="H54" s="1"/>
      <c r="I54" s="2"/>
      <c r="J54" s="2"/>
      <c r="K54" s="3"/>
      <c r="L54" s="522"/>
    </row>
    <row r="55" spans="1:12" hidden="1" x14ac:dyDescent="0.4">
      <c r="A55" s="5"/>
      <c r="B55" s="517" t="s">
        <v>544</v>
      </c>
      <c r="C55" s="15"/>
      <c r="D55" s="15"/>
      <c r="E55" s="518" t="e">
        <f>IF(E54=0.5,1,E54)</f>
        <v>#DIV/0!</v>
      </c>
      <c r="F55" s="6"/>
      <c r="G55"/>
      <c r="H55" s="1"/>
      <c r="I55" s="2"/>
      <c r="J55" s="2"/>
      <c r="K55" s="3"/>
      <c r="L55" s="522"/>
    </row>
    <row r="56" spans="1:12" x14ac:dyDescent="0.4">
      <c r="A56" s="5"/>
      <c r="B56"/>
      <c r="C56" s="2"/>
      <c r="D56" s="2"/>
      <c r="E56" s="1"/>
      <c r="F56" s="6"/>
      <c r="G56"/>
      <c r="H56" s="1"/>
      <c r="I56" s="2"/>
      <c r="J56" s="2"/>
      <c r="K56" s="3"/>
      <c r="L56" s="222"/>
    </row>
    <row r="57" spans="1:12" ht="75" customHeight="1" x14ac:dyDescent="0.4">
      <c r="A57" s="873" t="s">
        <v>616</v>
      </c>
      <c r="B57" s="874"/>
      <c r="C57" s="650"/>
      <c r="D57" s="650"/>
      <c r="E57" s="234" t="s">
        <v>538</v>
      </c>
      <c r="F57" s="470"/>
      <c r="G57" s="471"/>
      <c r="H57" s="234" t="s">
        <v>667</v>
      </c>
      <c r="I57" s="2"/>
      <c r="J57" s="2"/>
      <c r="K57" s="472" t="s">
        <v>550</v>
      </c>
      <c r="L57" s="473" t="s">
        <v>551</v>
      </c>
    </row>
    <row r="58" spans="1:12" ht="67" customHeight="1" x14ac:dyDescent="0.4">
      <c r="A58" s="504" t="s">
        <v>603</v>
      </c>
      <c r="B58" s="639" t="s">
        <v>602</v>
      </c>
      <c r="C58" s="640"/>
      <c r="D58" s="640"/>
      <c r="E58" s="671" t="e">
        <f>E55</f>
        <v>#DIV/0!</v>
      </c>
      <c r="F58" s="672"/>
      <c r="G58" s="673"/>
      <c r="H58" s="864">
        <f>E52</f>
        <v>0</v>
      </c>
      <c r="I58" s="865"/>
      <c r="J58" s="431"/>
      <c r="K58" s="859"/>
      <c r="L58" s="860"/>
    </row>
    <row r="59" spans="1:12" ht="14.25" customHeight="1" x14ac:dyDescent="0.4">
      <c r="A59" s="5"/>
      <c r="B59"/>
      <c r="C59" s="2"/>
      <c r="D59" s="2"/>
      <c r="E59" s="1"/>
      <c r="F59" s="6"/>
      <c r="G59"/>
      <c r="H59" s="1"/>
      <c r="I59" s="2"/>
      <c r="J59" s="2"/>
      <c r="K59" s="3"/>
      <c r="L59" s="522"/>
    </row>
    <row r="60" spans="1:12" ht="15.75" customHeight="1" x14ac:dyDescent="0.4">
      <c r="A60" s="5"/>
      <c r="B60"/>
      <c r="C60" s="2"/>
      <c r="D60" s="2"/>
      <c r="E60" s="866" t="s">
        <v>641</v>
      </c>
      <c r="F60" s="867"/>
      <c r="G60" s="867"/>
      <c r="H60" s="867"/>
      <c r="I60" s="867"/>
      <c r="J60" s="867"/>
      <c r="K60" s="867"/>
      <c r="L60" s="868"/>
    </row>
    <row r="61" spans="1:12" ht="30" customHeight="1" x14ac:dyDescent="0.4">
      <c r="A61" s="5"/>
      <c r="B61"/>
      <c r="C61" s="2"/>
      <c r="D61" s="2"/>
      <c r="E61" s="843" t="s">
        <v>638</v>
      </c>
      <c r="F61" s="844"/>
      <c r="G61" s="844"/>
      <c r="H61" s="845"/>
      <c r="I61" s="561"/>
      <c r="J61" s="561"/>
      <c r="K61" s="819" t="s">
        <v>645</v>
      </c>
      <c r="L61" s="840"/>
    </row>
    <row r="62" spans="1:12" ht="108" customHeight="1" x14ac:dyDescent="0.4">
      <c r="A62" s="5"/>
      <c r="B62"/>
      <c r="C62" s="2"/>
      <c r="D62" s="2"/>
      <c r="E62" s="846" t="s">
        <v>639</v>
      </c>
      <c r="F62" s="847"/>
      <c r="G62" s="847"/>
      <c r="H62" s="848"/>
      <c r="I62" s="561"/>
      <c r="J62" s="561"/>
      <c r="K62" s="841" t="s">
        <v>643</v>
      </c>
      <c r="L62" s="842"/>
    </row>
    <row r="63" spans="1:12" ht="97.5" customHeight="1" x14ac:dyDescent="0.4">
      <c r="A63" s="5"/>
      <c r="B63"/>
      <c r="C63" s="2"/>
      <c r="D63" s="2"/>
      <c r="E63" s="849" t="s">
        <v>640</v>
      </c>
      <c r="F63" s="850"/>
      <c r="G63" s="850"/>
      <c r="H63" s="851"/>
      <c r="I63" s="561"/>
      <c r="J63" s="561"/>
      <c r="K63" s="841" t="s">
        <v>644</v>
      </c>
      <c r="L63" s="842"/>
    </row>
    <row r="64" spans="1:12" x14ac:dyDescent="0.4">
      <c r="A64" s="5"/>
      <c r="B64"/>
      <c r="C64" s="2"/>
      <c r="D64" s="2"/>
      <c r="E64" s="1"/>
      <c r="F64" s="6"/>
      <c r="G64"/>
      <c r="H64" s="1"/>
      <c r="I64" s="2"/>
      <c r="J64" s="2"/>
      <c r="K64" s="545"/>
      <c r="L64" s="522"/>
    </row>
    <row r="65" spans="1:12" x14ac:dyDescent="0.4">
      <c r="A65" s="5"/>
      <c r="B65"/>
      <c r="C65" s="2"/>
      <c r="D65" s="2"/>
      <c r="E65" s="832" t="s">
        <v>646</v>
      </c>
      <c r="F65" s="833"/>
      <c r="G65" s="833"/>
      <c r="H65" s="833"/>
      <c r="I65" s="833"/>
      <c r="J65" s="833"/>
      <c r="K65" s="833"/>
      <c r="L65" s="834"/>
    </row>
    <row r="66" spans="1:12" ht="35.15" customHeight="1" x14ac:dyDescent="0.4">
      <c r="A66" s="5"/>
      <c r="B66"/>
      <c r="C66" s="2"/>
      <c r="D66" s="2"/>
      <c r="E66" s="567"/>
      <c r="F66" s="568"/>
      <c r="G66" s="569"/>
      <c r="H66" s="570" t="str">
        <f>'Lookups &amp; Changes'!$B97</f>
        <v>Not Performing (1)</v>
      </c>
      <c r="I66" s="571"/>
      <c r="J66" s="571"/>
      <c r="K66" s="822" t="str">
        <f>'Lookups &amp; Changes'!$D97</f>
        <v>The organization does not respect the rights of personnel enumerated in the principles. (typically resulting in, with respect to this clause, adverse impacts of: (a) high incidence and high severity; (b) high incidence and moderate severity; (c) moderate incidence and high severity); and/or (d) low incidence and high severity).</v>
      </c>
      <c r="L66" s="823"/>
    </row>
    <row r="67" spans="1:12" ht="35.15" customHeight="1" x14ac:dyDescent="0.4">
      <c r="A67" s="5"/>
      <c r="B67"/>
      <c r="C67" s="2"/>
      <c r="D67" s="2"/>
      <c r="E67" s="567"/>
      <c r="F67" s="568"/>
      <c r="G67" s="569"/>
      <c r="H67" s="570" t="str">
        <f>'Lookups &amp; Changes'!$B98</f>
        <v>Minimally Performing (2)</v>
      </c>
      <c r="I67" s="571"/>
      <c r="J67" s="571"/>
      <c r="K67" s="820" t="str">
        <f>'Lookups &amp; Changes'!$D98</f>
        <v>The organization minimally respects the rights of personnel enumerated in the principles. (typically resulting in, with respect to this clause, adverse impacts of: (a) high incidence and low severity; and/or (b) moderate incidence and moderate severity).</v>
      </c>
      <c r="L67" s="821"/>
    </row>
    <row r="68" spans="1:12" ht="35.15" customHeight="1" x14ac:dyDescent="0.4">
      <c r="A68" s="5"/>
      <c r="B68"/>
      <c r="C68" s="2"/>
      <c r="D68" s="2"/>
      <c r="E68" s="567"/>
      <c r="F68" s="568"/>
      <c r="G68" s="569"/>
      <c r="H68" s="570" t="str">
        <f>'Lookups &amp; Changes'!$B99</f>
        <v>Substantially Performing (3)</v>
      </c>
      <c r="I68" s="571"/>
      <c r="J68" s="571"/>
      <c r="K68" s="820" t="str">
        <f>'Lookups &amp; Changes'!$D99</f>
        <v>The organization substantially respects the rights of personnel enumerated in the principles. (typically resulting in, with respect to this clause, adverse impacts of: (a) moderate incidence and low severity; and/or (b) low incidence and moderate severity).</v>
      </c>
      <c r="L68" s="821"/>
    </row>
    <row r="69" spans="1:12" ht="35.15" customHeight="1" x14ac:dyDescent="0.4">
      <c r="A69" s="5"/>
      <c r="B69"/>
      <c r="C69" s="2"/>
      <c r="D69" s="2"/>
      <c r="E69" s="567"/>
      <c r="F69" s="568"/>
      <c r="G69" s="569"/>
      <c r="H69" s="570" t="str">
        <f>'Lookups &amp; Changes'!$B100</f>
        <v>Fully Performing (4)</v>
      </c>
      <c r="I69" s="571"/>
      <c r="J69" s="571"/>
      <c r="K69" s="820" t="str">
        <f>'Lookups &amp; Changes'!$D100</f>
        <v>The organization respects the rights of personnel enumerated in the principles. (typically resulting in, with respect to this criterion: (a) no adverse impacts; or (b) only adverse impacts of low incidence and low severity).</v>
      </c>
      <c r="L69" s="821"/>
    </row>
    <row r="70" spans="1:12" ht="45" customHeight="1" x14ac:dyDescent="0.4">
      <c r="A70" s="5"/>
      <c r="B70"/>
      <c r="C70" s="2"/>
      <c r="D70" s="2"/>
      <c r="E70" s="572"/>
      <c r="F70" s="575"/>
      <c r="G70" s="576"/>
      <c r="H70" s="573" t="str">
        <f>'Lookups &amp; Changes'!$B101</f>
        <v>Exceeding  (5)</v>
      </c>
      <c r="I70" s="571"/>
      <c r="J70" s="571"/>
      <c r="K70" s="818" t="str">
        <f>'Lookups &amp; Changes'!$D101</f>
        <v>Organization universally and consistently respects clause principles, plus exceeds (Level 4) expectations by improving workers' conditions to an extent most organizations would be unable to match. Must be achieved through substantial worker involvement and aligned with workers' preferences and best interests.</v>
      </c>
      <c r="L70" s="819"/>
    </row>
    <row r="71" spans="1:12" x14ac:dyDescent="0.4">
      <c r="A71" s="5"/>
      <c r="B71"/>
      <c r="C71" s="2"/>
      <c r="D71" s="2"/>
      <c r="E71" s="1"/>
      <c r="F71" s="6"/>
      <c r="G71"/>
      <c r="H71" s="554"/>
      <c r="I71" s="2"/>
      <c r="J71" s="2"/>
      <c r="K71" s="555"/>
      <c r="L71" s="553"/>
    </row>
    <row r="72" spans="1:12" x14ac:dyDescent="0.4">
      <c r="A72" s="419"/>
      <c r="B72" s="8"/>
      <c r="C72" s="7"/>
      <c r="D72" s="7"/>
      <c r="E72" s="9"/>
      <c r="F72" s="26"/>
      <c r="G72" s="8"/>
      <c r="H72" s="9"/>
      <c r="I72" s="7"/>
      <c r="J72" s="7"/>
      <c r="K72" s="10"/>
      <c r="L72" s="221"/>
    </row>
    <row r="73" spans="1:12" s="16" customFormat="1" x14ac:dyDescent="0.4">
      <c r="A73" s="17"/>
      <c r="C73" s="15"/>
      <c r="D73" s="15"/>
      <c r="E73" s="25"/>
      <c r="F73" s="27"/>
      <c r="H73" s="25"/>
      <c r="I73" s="15"/>
      <c r="J73" s="15"/>
      <c r="K73" s="140"/>
      <c r="L73" s="140"/>
    </row>
  </sheetData>
  <sheetProtection algorithmName="SHA-512" hashValue="T/mWra4ORu+BOEifR8GVZkOl4ICPvPx7weGuk32YbOkoTuv1ItYn7aPVXdlHlDZuvAF8z0dhWAwreHLtc11PmA==" saltValue="3ewunBNCiltn0oQXMAjDPg==" spinCount="100000" sheet="1" formatRows="0" insertHyperlinks="0"/>
  <mergeCells count="33">
    <mergeCell ref="E22:L22"/>
    <mergeCell ref="E23:L23"/>
    <mergeCell ref="E24:L24"/>
    <mergeCell ref="E25:L25"/>
    <mergeCell ref="H58:I58"/>
    <mergeCell ref="K36:L36"/>
    <mergeCell ref="K37:L37"/>
    <mergeCell ref="K38:L38"/>
    <mergeCell ref="K39:L39"/>
    <mergeCell ref="K40:L40"/>
    <mergeCell ref="E52:H52"/>
    <mergeCell ref="K58:L58"/>
    <mergeCell ref="K32:L32"/>
    <mergeCell ref="A31:B31"/>
    <mergeCell ref="E35:L35"/>
    <mergeCell ref="E60:L60"/>
    <mergeCell ref="E61:H61"/>
    <mergeCell ref="K61:L61"/>
    <mergeCell ref="K52:L52"/>
    <mergeCell ref="A57:B57"/>
    <mergeCell ref="E65:L65"/>
    <mergeCell ref="K31:L31"/>
    <mergeCell ref="K70:L70"/>
    <mergeCell ref="E51:H51"/>
    <mergeCell ref="K51:L51"/>
    <mergeCell ref="E62:H62"/>
    <mergeCell ref="K62:L62"/>
    <mergeCell ref="K67:L67"/>
    <mergeCell ref="K69:L69"/>
    <mergeCell ref="K63:L63"/>
    <mergeCell ref="K68:L68"/>
    <mergeCell ref="E63:H63"/>
    <mergeCell ref="K66:L66"/>
  </mergeCells>
  <conditionalFormatting sqref="E3:E5">
    <cfRule type="expression" dxfId="378" priority="113">
      <formula>$E3="Not Reviewed"</formula>
    </cfRule>
    <cfRule type="expression" dxfId="377" priority="120">
      <formula>$E3="Not Applicable"</formula>
    </cfRule>
    <cfRule type="notContainsBlanks" dxfId="376" priority="121">
      <formula>LEN(TRIM(E3))&gt;0</formula>
    </cfRule>
    <cfRule type="expression" dxfId="375" priority="131">
      <formula>E3="Not Applicable"</formula>
    </cfRule>
    <cfRule type="expression" dxfId="374" priority="132">
      <formula>E3="Not Reviewed"</formula>
    </cfRule>
  </conditionalFormatting>
  <conditionalFormatting sqref="E32">
    <cfRule type="expression" dxfId="373" priority="15">
      <formula>$E32="Not Reviewed"</formula>
    </cfRule>
    <cfRule type="expression" dxfId="372" priority="16">
      <formula>$E32="Not Applicable"</formula>
    </cfRule>
    <cfRule type="notContainsBlanks" dxfId="371" priority="17">
      <formula>LEN(TRIM(E32))&gt;0</formula>
    </cfRule>
  </conditionalFormatting>
  <conditionalFormatting sqref="E52">
    <cfRule type="expression" dxfId="370" priority="24">
      <formula>$E$52="Adjusted Down"</formula>
    </cfRule>
    <cfRule type="expression" dxfId="369" priority="25">
      <formula>$E$52="Correct as Calculated"</formula>
    </cfRule>
    <cfRule type="expression" dxfId="368" priority="26">
      <formula>$E$52="Adjusted Up"</formula>
    </cfRule>
  </conditionalFormatting>
  <conditionalFormatting sqref="H3:H5">
    <cfRule type="expression" dxfId="367" priority="61">
      <formula>$H3="Not Performing (1)"</formula>
    </cfRule>
    <cfRule type="expression" dxfId="366" priority="62">
      <formula>$H3="Minimally Performing (2)"</formula>
    </cfRule>
    <cfRule type="expression" dxfId="365" priority="63">
      <formula>$H3="Substantially Performing (3)"</formula>
    </cfRule>
    <cfRule type="expression" dxfId="364" priority="64">
      <formula>$H3=""</formula>
    </cfRule>
  </conditionalFormatting>
  <conditionalFormatting sqref="H32">
    <cfRule type="expression" dxfId="363" priority="11">
      <formula>$H32="Immature (1)"</formula>
    </cfRule>
    <cfRule type="expression" dxfId="362" priority="12">
      <formula>$H32="Developing (2)"</formula>
    </cfRule>
    <cfRule type="expression" dxfId="361" priority="13">
      <formula>$H32="Maturing (3)"</formula>
    </cfRule>
    <cfRule type="expression" dxfId="360" priority="14">
      <formula>$H32=""</formula>
    </cfRule>
  </conditionalFormatting>
  <conditionalFormatting sqref="H58 K58">
    <cfRule type="expression" dxfId="359" priority="4">
      <formula>$H58="Adjusted Down"</formula>
    </cfRule>
    <cfRule type="expression" dxfId="358" priority="5">
      <formula>$H58="Adjusted Up"</formula>
    </cfRule>
    <cfRule type="expression" dxfId="357" priority="6">
      <formula>$H58="Correct as Calculated"</formula>
    </cfRule>
  </conditionalFormatting>
  <conditionalFormatting sqref="K32">
    <cfRule type="expression" dxfId="356" priority="7">
      <formula>$H32="Immature (1)"</formula>
    </cfRule>
    <cfRule type="expression" dxfId="355" priority="8">
      <formula>$H32="Developing (2)"</formula>
    </cfRule>
    <cfRule type="expression" dxfId="354" priority="9">
      <formula>$H32="Maturing (3)"</formula>
    </cfRule>
    <cfRule type="expression" dxfId="353" priority="10">
      <formula>$H32=""</formula>
    </cfRule>
  </conditionalFormatting>
  <conditionalFormatting sqref="K3:L5">
    <cfRule type="expression" dxfId="352" priority="30">
      <formula>$H3="Not Performing (1)"</formula>
    </cfRule>
    <cfRule type="expression" dxfId="351" priority="31">
      <formula>$H3="Minimally Performing (2)"</formula>
    </cfRule>
    <cfRule type="expression" dxfId="350" priority="32">
      <formula>$H3="Substantially Performing (3)"</formula>
    </cfRule>
    <cfRule type="expression" dxfId="349" priority="33">
      <formula>$H3=""</formula>
    </cfRule>
  </conditionalFormatting>
  <dataValidations count="6">
    <dataValidation type="list" allowBlank="1" showInputMessage="1" showErrorMessage="1" sqref="H3:H5" xr:uid="{00000000-0002-0000-0700-000000000000}">
      <formula1>Decent_Work_Rating_Pulldown_Range</formula1>
    </dataValidation>
    <dataValidation type="list" allowBlank="1" showInputMessage="1" showErrorMessage="1" sqref="E3:E5" xr:uid="{00000000-0002-0000-0700-000001000000}">
      <formula1>Included_or_Not_Range</formula1>
    </dataValidation>
    <dataValidation type="list" allowBlank="1" showInputMessage="1" showErrorMessage="1" sqref="C3:C5" xr:uid="{00000000-0002-0000-0700-000002000000}">
      <formula1>Weight_Range</formula1>
    </dataValidation>
    <dataValidation type="list" allowBlank="1" showInputMessage="1" showErrorMessage="1" sqref="E52" xr:uid="{99C1ABC7-6514-43C5-9427-097AF716999A}">
      <formula1>Respect_Adjustment</formula1>
    </dataValidation>
    <dataValidation type="list" allowBlank="1" showInputMessage="1" showErrorMessage="1" sqref="H32" xr:uid="{9C506838-C0C2-4A71-9067-3B5946E8C326}">
      <formula1>DW_Management_Systems_Level</formula1>
    </dataValidation>
    <dataValidation type="list" allowBlank="1" showInputMessage="1" showErrorMessage="1" sqref="E32" xr:uid="{F0DB93C4-4B29-49DF-A1C3-A0529BA28D41}">
      <formula1>Included_or_Not_MS_and_Overarching_Range</formula1>
    </dataValidation>
  </dataValidation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I81"/>
  <sheetViews>
    <sheetView showGridLines="0" showRowColHeaders="0" zoomScaleNormal="100" workbookViewId="0">
      <pane ySplit="1" topLeftCell="A2" activePane="bottomLeft" state="frozen"/>
      <selection pane="bottomLeft" activeCell="A3" sqref="A3"/>
      <extLst>
        <ext xmlns:xlsdti="http://schemas.microsoft.com/office/spreadsheetml/2023/showDataTypeIcons" uri="{77bfe23e-c014-4d31-8a63-9c772dbf06b6}">
          <xlsdti:showDataTypeIcons visible="0"/>
        </ext>
      </extLst>
    </sheetView>
  </sheetViews>
  <sheetFormatPr defaultColWidth="9.15234375" defaultRowHeight="14.6" x14ac:dyDescent="0.4"/>
  <cols>
    <col min="1" max="1" width="9.53515625" style="2" customWidth="1"/>
    <col min="2" max="2" width="50.53515625" style="1" customWidth="1"/>
    <col min="3" max="3" width="3.15234375" style="2" hidden="1" customWidth="1"/>
    <col min="4" max="4" width="15.53515625" customWidth="1"/>
    <col min="5" max="5" width="15.53515625" hidden="1" customWidth="1"/>
    <col min="6" max="6" width="15.53515625" customWidth="1"/>
    <col min="7" max="7" width="9.3828125" hidden="1" customWidth="1"/>
    <col min="8" max="9" width="62.53515625" style="24" customWidth="1"/>
  </cols>
  <sheetData>
    <row r="1" spans="1:9" x14ac:dyDescent="0.4">
      <c r="A1" s="691" t="s">
        <v>561</v>
      </c>
      <c r="B1" s="694"/>
      <c r="C1" s="693"/>
      <c r="D1" s="692"/>
      <c r="E1" s="710"/>
      <c r="F1" s="692"/>
      <c r="G1" s="692"/>
      <c r="H1" s="711"/>
      <c r="I1" s="712"/>
    </row>
    <row r="2" spans="1:9" s="11" customFormat="1" x14ac:dyDescent="0.4">
      <c r="A2" s="713" t="s">
        <v>7</v>
      </c>
      <c r="B2" s="714"/>
      <c r="C2" s="715"/>
      <c r="D2" s="710"/>
      <c r="E2" s="710"/>
      <c r="F2" s="891"/>
      <c r="G2" s="891"/>
      <c r="H2" s="891"/>
      <c r="I2" s="892"/>
    </row>
    <row r="3" spans="1:9" s="4" customFormat="1" ht="30" customHeight="1" x14ac:dyDescent="0.4">
      <c r="A3" s="53" t="s">
        <v>21</v>
      </c>
      <c r="B3" s="54" t="s">
        <v>19</v>
      </c>
      <c r="C3" s="239" t="s">
        <v>286</v>
      </c>
      <c r="D3" s="54" t="s">
        <v>361</v>
      </c>
      <c r="E3" s="249" t="s">
        <v>491</v>
      </c>
      <c r="F3" s="54" t="s">
        <v>483</v>
      </c>
      <c r="G3" s="54" t="s">
        <v>484</v>
      </c>
      <c r="H3" s="55" t="s">
        <v>459</v>
      </c>
      <c r="I3" s="59" t="s">
        <v>460</v>
      </c>
    </row>
    <row r="4" spans="1:9" ht="315.75" customHeight="1" x14ac:dyDescent="0.4">
      <c r="A4" s="40" t="s">
        <v>17</v>
      </c>
      <c r="B4" s="63" t="s">
        <v>184</v>
      </c>
      <c r="C4" s="241">
        <v>1</v>
      </c>
      <c r="D4" s="143" t="s">
        <v>404</v>
      </c>
      <c r="E4" s="326" t="e">
        <f>IF($D4="Included        (in whole or in part)",$G4,"#N/A")</f>
        <v>#N/A</v>
      </c>
      <c r="F4" s="428"/>
      <c r="G4" s="428" t="e">
        <f>VLOOKUP(F4,MS_Section1_Criteria_Lookup,2,FALSE)</f>
        <v>#N/A</v>
      </c>
      <c r="H4" s="128"/>
      <c r="I4" s="128"/>
    </row>
    <row r="5" spans="1:9" ht="45" customHeight="1" x14ac:dyDescent="0.4">
      <c r="A5" s="40" t="s">
        <v>18</v>
      </c>
      <c r="B5" s="63" t="s">
        <v>74</v>
      </c>
      <c r="C5" s="241">
        <v>1</v>
      </c>
      <c r="D5" s="143" t="s">
        <v>404</v>
      </c>
      <c r="E5" s="326" t="e">
        <f>IF($D5="Included        (in whole or in part)",$G5,"#N/A")</f>
        <v>#N/A</v>
      </c>
      <c r="F5" s="428"/>
      <c r="G5" s="428" t="e">
        <f>VLOOKUP(F5,MS_Section1_Criteria_Lookup,2,FALSE)</f>
        <v>#N/A</v>
      </c>
      <c r="H5" s="128" t="s">
        <v>402</v>
      </c>
      <c r="I5" s="128"/>
    </row>
    <row r="6" spans="1:9" ht="200.25" customHeight="1" x14ac:dyDescent="0.4">
      <c r="A6" s="40" t="s">
        <v>144</v>
      </c>
      <c r="B6" s="63" t="s">
        <v>75</v>
      </c>
      <c r="C6" s="241">
        <v>1</v>
      </c>
      <c r="D6" s="143" t="s">
        <v>404</v>
      </c>
      <c r="E6" s="326" t="e">
        <f>IF($D6="Included        (in whole or in part)",$G6,"#N/A")</f>
        <v>#N/A</v>
      </c>
      <c r="F6" s="428"/>
      <c r="G6" s="428" t="e">
        <f>VLOOKUP(F6,MS_Section1_Criteria_Lookup,2,FALSE)</f>
        <v>#N/A</v>
      </c>
      <c r="H6" s="128"/>
      <c r="I6" s="128"/>
    </row>
    <row r="7" spans="1:9" ht="43.75" x14ac:dyDescent="0.4">
      <c r="A7" s="40" t="s">
        <v>145</v>
      </c>
      <c r="B7" s="63" t="s">
        <v>76</v>
      </c>
      <c r="C7" s="241">
        <v>1</v>
      </c>
      <c r="D7" s="143" t="s">
        <v>404</v>
      </c>
      <c r="E7" s="326" t="e">
        <f>IF($D7="Included        (in whole or in part)",$G7,"#N/A")</f>
        <v>#N/A</v>
      </c>
      <c r="F7" s="428"/>
      <c r="G7" s="428" t="e">
        <f>VLOOKUP(F7,MS_Section1_Criteria_Lookup,2,FALSE)</f>
        <v>#N/A</v>
      </c>
      <c r="H7" s="128"/>
      <c r="I7" s="128"/>
    </row>
    <row r="8" spans="1:9" hidden="1" x14ac:dyDescent="0.4">
      <c r="D8" s="324" t="s">
        <v>492</v>
      </c>
      <c r="E8" s="41">
        <f>SUMIF(M1_Maturity_Tested,"&lt;&gt;#N/A")</f>
        <v>0</v>
      </c>
      <c r="F8" s="428"/>
      <c r="I8" s="314"/>
    </row>
    <row r="9" spans="1:9" hidden="1" x14ac:dyDescent="0.4">
      <c r="D9" s="43" t="s">
        <v>280</v>
      </c>
      <c r="E9" s="41">
        <f>COUNT(M1_Maturity_Tested)</f>
        <v>0</v>
      </c>
      <c r="F9" s="428"/>
      <c r="I9" s="315"/>
    </row>
    <row r="10" spans="1:9" hidden="1" x14ac:dyDescent="0.4">
      <c r="D10" s="325" t="s">
        <v>281</v>
      </c>
      <c r="E10" s="41" t="str">
        <f>IFERROR(E8/E9,"N/A")</f>
        <v>N/A</v>
      </c>
      <c r="F10" s="428"/>
      <c r="I10" s="315"/>
    </row>
    <row r="11" spans="1:9" hidden="1" x14ac:dyDescent="0.4">
      <c r="D11" s="325" t="s">
        <v>282</v>
      </c>
      <c r="E11" s="41" t="str">
        <f>IF(E13&gt;100,"N/A",E13)</f>
        <v>N/A</v>
      </c>
      <c r="F11" s="428"/>
      <c r="I11" s="315"/>
    </row>
    <row r="12" spans="1:9" hidden="1" x14ac:dyDescent="0.4">
      <c r="D12" s="325" t="s">
        <v>283</v>
      </c>
      <c r="E12" s="41" t="str">
        <f>IF(OR(E14&gt;100,E14=0),"N/A",E14)</f>
        <v>N/A</v>
      </c>
      <c r="F12" s="428"/>
      <c r="I12" s="315"/>
    </row>
    <row r="13" spans="1:9" hidden="1" x14ac:dyDescent="0.4">
      <c r="D13" s="43" t="s">
        <v>284</v>
      </c>
      <c r="E13" s="41" cm="1">
        <f t="array" ref="E13">MIN(IF(ISNA(M1_Maturity_Tested),10000000000,M1_Maturity_Tested))</f>
        <v>10000000000</v>
      </c>
      <c r="F13" s="428"/>
      <c r="I13" s="315"/>
    </row>
    <row r="14" spans="1:9" hidden="1" x14ac:dyDescent="0.4">
      <c r="D14" s="43" t="s">
        <v>285</v>
      </c>
      <c r="E14" s="41" cm="1">
        <f t="array" ref="E14">MAX(IF(NOT(ISNA(M1_Maturity_Tested)),M1_Maturity_Tested,0))</f>
        <v>0</v>
      </c>
      <c r="F14" s="428"/>
      <c r="I14" s="315"/>
    </row>
    <row r="15" spans="1:9" hidden="1" x14ac:dyDescent="0.4">
      <c r="D15" s="320" t="s">
        <v>502</v>
      </c>
      <c r="E15" s="41">
        <f>COUNTIF(M1_Maturity_Tested,1)</f>
        <v>0</v>
      </c>
      <c r="F15" s="428"/>
      <c r="I15" s="214"/>
    </row>
    <row r="16" spans="1:9" hidden="1" x14ac:dyDescent="0.4">
      <c r="D16" s="320" t="s">
        <v>503</v>
      </c>
      <c r="E16" s="41">
        <f>COUNTIF(M1_Maturity_Tested,2)</f>
        <v>0</v>
      </c>
      <c r="F16" s="428"/>
      <c r="I16" s="214"/>
    </row>
    <row r="17" spans="1:9" hidden="1" x14ac:dyDescent="0.4">
      <c r="D17" s="320" t="s">
        <v>504</v>
      </c>
      <c r="E17" s="41">
        <f>COUNTIF(M1_Maturity_Tested,3)</f>
        <v>0</v>
      </c>
      <c r="F17" s="428"/>
      <c r="I17" s="214"/>
    </row>
    <row r="18" spans="1:9" s="11" customFormat="1" x14ac:dyDescent="0.4">
      <c r="A18" s="713" t="s">
        <v>8</v>
      </c>
      <c r="B18" s="714"/>
      <c r="C18" s="716"/>
      <c r="D18" s="710"/>
      <c r="E18" s="710"/>
      <c r="F18" s="717"/>
      <c r="G18" s="710"/>
      <c r="H18" s="717"/>
      <c r="I18" s="718"/>
    </row>
    <row r="19" spans="1:9" s="11" customFormat="1" ht="30" customHeight="1" x14ac:dyDescent="0.4">
      <c r="A19" s="53" t="s">
        <v>21</v>
      </c>
      <c r="B19" s="54" t="s">
        <v>19</v>
      </c>
      <c r="C19" s="54" t="s">
        <v>286</v>
      </c>
      <c r="D19" s="54" t="s">
        <v>361</v>
      </c>
      <c r="E19" s="249" t="s">
        <v>491</v>
      </c>
      <c r="F19" s="55" t="s">
        <v>483</v>
      </c>
      <c r="G19" s="54" t="s">
        <v>484</v>
      </c>
      <c r="H19" s="55" t="s">
        <v>459</v>
      </c>
      <c r="I19" s="59" t="s">
        <v>460</v>
      </c>
    </row>
    <row r="20" spans="1:9" ht="204" x14ac:dyDescent="0.4">
      <c r="A20" s="40" t="s">
        <v>146</v>
      </c>
      <c r="B20" s="63" t="s">
        <v>77</v>
      </c>
      <c r="C20" s="241">
        <v>1</v>
      </c>
      <c r="D20" s="143" t="s">
        <v>404</v>
      </c>
      <c r="E20" s="326" t="e">
        <f>IF($D20="Included        (in whole or in part)",$G20,"#N/A")</f>
        <v>#N/A</v>
      </c>
      <c r="F20" s="428"/>
      <c r="G20" s="428" t="e">
        <f>VLOOKUP(F20,MS_Section1_Criteria_Lookup,2,FALSE)</f>
        <v>#N/A</v>
      </c>
      <c r="H20" s="128"/>
      <c r="I20" s="128"/>
    </row>
    <row r="21" spans="1:9" ht="43.75" x14ac:dyDescent="0.4">
      <c r="A21" s="40" t="s">
        <v>147</v>
      </c>
      <c r="B21" s="63" t="s">
        <v>78</v>
      </c>
      <c r="C21" s="241">
        <v>1</v>
      </c>
      <c r="D21" s="143" t="s">
        <v>404</v>
      </c>
      <c r="E21" s="326" t="e">
        <f>IF($D21="Included        (in whole or in part)",$G21,"#N/A")</f>
        <v>#N/A</v>
      </c>
      <c r="F21" s="428"/>
      <c r="G21" s="428" t="e">
        <f>VLOOKUP(F21,MS_Section1_Criteria_Lookup,2,FALSE)</f>
        <v>#N/A</v>
      </c>
      <c r="H21" s="128"/>
      <c r="I21" s="128"/>
    </row>
    <row r="22" spans="1:9" ht="215.25" customHeight="1" x14ac:dyDescent="0.4">
      <c r="A22" s="40" t="s">
        <v>148</v>
      </c>
      <c r="B22" s="63" t="s">
        <v>79</v>
      </c>
      <c r="C22" s="241">
        <v>1</v>
      </c>
      <c r="D22" s="143" t="s">
        <v>404</v>
      </c>
      <c r="E22" s="326" t="e">
        <f>IF($D22="Included        (in whole or in part)",$G22,"#N/A")</f>
        <v>#N/A</v>
      </c>
      <c r="F22" s="428"/>
      <c r="G22" s="428" t="e">
        <f>VLOOKUP(F22,MS_Section1_Criteria_Lookup,2,FALSE)</f>
        <v>#N/A</v>
      </c>
      <c r="H22" s="128"/>
      <c r="I22" s="128"/>
    </row>
    <row r="23" spans="1:9" ht="262.3" x14ac:dyDescent="0.4">
      <c r="A23" s="40" t="s">
        <v>149</v>
      </c>
      <c r="B23" s="63" t="s">
        <v>415</v>
      </c>
      <c r="C23" s="241">
        <v>1</v>
      </c>
      <c r="D23" s="143" t="s">
        <v>404</v>
      </c>
      <c r="E23" s="326" t="e">
        <f>IF($D23="Included        (in whole or in part)",$G23,"#N/A")</f>
        <v>#N/A</v>
      </c>
      <c r="F23" s="428"/>
      <c r="G23" s="428" t="e">
        <f>VLOOKUP(F23,MS_Section1_Criteria_Lookup,2,FALSE)</f>
        <v>#N/A</v>
      </c>
      <c r="H23" s="128"/>
      <c r="I23" s="128"/>
    </row>
    <row r="24" spans="1:9" hidden="1" x14ac:dyDescent="0.4">
      <c r="D24" s="325" t="s">
        <v>492</v>
      </c>
      <c r="E24" s="41">
        <f>SUMIF(M2_Maturity_Tested,"&lt;&gt;#N/A")</f>
        <v>0</v>
      </c>
      <c r="H24" s="315"/>
      <c r="I24" s="314"/>
    </row>
    <row r="25" spans="1:9" hidden="1" x14ac:dyDescent="0.4">
      <c r="D25" s="43" t="s">
        <v>280</v>
      </c>
      <c r="E25" s="41">
        <f>COUNT(M2_Maturity_Tested)</f>
        <v>0</v>
      </c>
      <c r="H25" s="315"/>
      <c r="I25" s="315"/>
    </row>
    <row r="26" spans="1:9" hidden="1" x14ac:dyDescent="0.4">
      <c r="D26" s="325" t="s">
        <v>281</v>
      </c>
      <c r="E26" s="41" t="str">
        <f>IFERROR(E24/E25,"N/A")</f>
        <v>N/A</v>
      </c>
      <c r="F26" s="144"/>
      <c r="H26" s="315"/>
      <c r="I26" s="315"/>
    </row>
    <row r="27" spans="1:9" hidden="1" x14ac:dyDescent="0.4">
      <c r="D27" s="325" t="s">
        <v>282</v>
      </c>
      <c r="E27" s="41" t="str">
        <f>IF(E29&gt;100,"N/A",E29)</f>
        <v>N/A</v>
      </c>
      <c r="F27" s="144"/>
      <c r="H27" s="315"/>
      <c r="I27" s="315"/>
    </row>
    <row r="28" spans="1:9" hidden="1" x14ac:dyDescent="0.4">
      <c r="D28" s="325" t="s">
        <v>283</v>
      </c>
      <c r="E28" s="41" t="str">
        <f>IF(OR(E30&gt;100,E30=0),"N/A",E30)</f>
        <v>N/A</v>
      </c>
      <c r="F28" s="144"/>
      <c r="H28" s="315"/>
      <c r="I28" s="315"/>
    </row>
    <row r="29" spans="1:9" hidden="1" x14ac:dyDescent="0.4">
      <c r="D29" s="43" t="s">
        <v>284</v>
      </c>
      <c r="E29" s="41" cm="1">
        <f t="array" ref="E29">MIN(IF(ISNA(M2_Maturity_Tested),10000000000,M2_Maturity_Tested))</f>
        <v>10000000000</v>
      </c>
      <c r="H29" s="315"/>
      <c r="I29" s="315"/>
    </row>
    <row r="30" spans="1:9" hidden="1" x14ac:dyDescent="0.4">
      <c r="D30" s="43" t="s">
        <v>285</v>
      </c>
      <c r="E30" s="41" cm="1">
        <f t="array" ref="E30">MAX(IF(NOT(ISNA(M2_Maturity_Tested)),M2_Maturity_Tested,0))</f>
        <v>0</v>
      </c>
      <c r="H30" s="315"/>
      <c r="I30" s="315"/>
    </row>
    <row r="31" spans="1:9" hidden="1" x14ac:dyDescent="0.4">
      <c r="D31" s="320" t="s">
        <v>502</v>
      </c>
      <c r="E31" s="41">
        <f>COUNTIF(M2_Maturity_Tested,1)</f>
        <v>0</v>
      </c>
      <c r="H31" s="315"/>
      <c r="I31" s="315"/>
    </row>
    <row r="32" spans="1:9" hidden="1" x14ac:dyDescent="0.4">
      <c r="D32" s="320" t="s">
        <v>503</v>
      </c>
      <c r="E32" s="41">
        <f>COUNTIF(M2_Maturity_Tested,2)</f>
        <v>0</v>
      </c>
      <c r="H32" s="315"/>
      <c r="I32" s="315"/>
    </row>
    <row r="33" spans="1:9" hidden="1" x14ac:dyDescent="0.4">
      <c r="D33" s="320" t="s">
        <v>504</v>
      </c>
      <c r="E33" s="41">
        <f>COUNTIF(M2_Maturity_Tested,3)</f>
        <v>0</v>
      </c>
      <c r="H33" s="315"/>
      <c r="I33" s="315"/>
    </row>
    <row r="34" spans="1:9" s="11" customFormat="1" x14ac:dyDescent="0.4">
      <c r="A34" s="713" t="s">
        <v>9</v>
      </c>
      <c r="B34" s="714"/>
      <c r="C34" s="715"/>
      <c r="D34" s="710"/>
      <c r="E34" s="719"/>
      <c r="F34" s="710"/>
      <c r="G34" s="710"/>
      <c r="H34" s="717"/>
      <c r="I34" s="718"/>
    </row>
    <row r="35" spans="1:9" s="11" customFormat="1" ht="30" customHeight="1" x14ac:dyDescent="0.4">
      <c r="A35" s="53" t="s">
        <v>21</v>
      </c>
      <c r="B35" s="54" t="s">
        <v>19</v>
      </c>
      <c r="C35" s="54" t="s">
        <v>286</v>
      </c>
      <c r="D35" s="54" t="s">
        <v>361</v>
      </c>
      <c r="E35" s="249" t="s">
        <v>491</v>
      </c>
      <c r="F35" s="54" t="s">
        <v>483</v>
      </c>
      <c r="G35" s="54" t="s">
        <v>484</v>
      </c>
      <c r="H35" s="55" t="s">
        <v>459</v>
      </c>
      <c r="I35" s="59" t="s">
        <v>460</v>
      </c>
    </row>
    <row r="36" spans="1:9" ht="72.900000000000006" x14ac:dyDescent="0.4">
      <c r="A36" s="40" t="s">
        <v>150</v>
      </c>
      <c r="B36" s="63" t="s">
        <v>80</v>
      </c>
      <c r="C36" s="241">
        <v>1</v>
      </c>
      <c r="D36" s="143" t="s">
        <v>404</v>
      </c>
      <c r="E36" s="326" t="e">
        <f>IF($D36="Included        (in whole or in part)",$G36,"#N/A")</f>
        <v>#N/A</v>
      </c>
      <c r="F36" s="428"/>
      <c r="G36" s="428" t="e">
        <f>VLOOKUP(F36,MS_Section1_Criteria_Lookup,2,FALSE)</f>
        <v>#N/A</v>
      </c>
      <c r="H36" s="128"/>
      <c r="I36" s="128"/>
    </row>
    <row r="37" spans="1:9" ht="189.45" x14ac:dyDescent="0.4">
      <c r="A37" s="40" t="s">
        <v>151</v>
      </c>
      <c r="B37" s="63" t="s">
        <v>416</v>
      </c>
      <c r="C37" s="241">
        <v>1</v>
      </c>
      <c r="D37" s="143" t="s">
        <v>404</v>
      </c>
      <c r="E37" s="326" t="e">
        <f>IF($D37="Included        (in whole or in part)",$G37,"#N/A")</f>
        <v>#N/A</v>
      </c>
      <c r="F37" s="428"/>
      <c r="G37" s="428" t="e">
        <f>VLOOKUP(F37,MS_Section1_Criteria_Lookup,2,FALSE)</f>
        <v>#N/A</v>
      </c>
      <c r="H37" s="128"/>
      <c r="I37" s="128"/>
    </row>
    <row r="38" spans="1:9" ht="102" x14ac:dyDescent="0.4">
      <c r="A38" s="40" t="s">
        <v>152</v>
      </c>
      <c r="B38" s="63" t="s">
        <v>81</v>
      </c>
      <c r="C38" s="241">
        <v>1</v>
      </c>
      <c r="D38" s="143" t="s">
        <v>404</v>
      </c>
      <c r="E38" s="326" t="e">
        <f>IF($D38="Included        (in whole or in part)",$G38,"#N/A")</f>
        <v>#N/A</v>
      </c>
      <c r="F38" s="428"/>
      <c r="G38" s="428" t="e">
        <f>VLOOKUP(F38,MS_Section1_Criteria_Lookup,2,FALSE)</f>
        <v>#N/A</v>
      </c>
      <c r="H38" s="128"/>
      <c r="I38" s="128"/>
    </row>
    <row r="39" spans="1:9" ht="43.75" x14ac:dyDescent="0.4">
      <c r="A39" s="40" t="s">
        <v>153</v>
      </c>
      <c r="B39" s="63" t="s">
        <v>82</v>
      </c>
      <c r="C39" s="241">
        <v>1</v>
      </c>
      <c r="D39" s="143" t="s">
        <v>404</v>
      </c>
      <c r="E39" s="326" t="e">
        <f>IF($D39="Included        (in whole or in part)",$G39,"#N/A")</f>
        <v>#N/A</v>
      </c>
      <c r="F39" s="428"/>
      <c r="G39" s="428" t="e">
        <f>VLOOKUP(F39,MS_Section1_Criteria_Lookup,2,FALSE)</f>
        <v>#N/A</v>
      </c>
      <c r="H39" s="128"/>
      <c r="I39" s="128"/>
    </row>
    <row r="40" spans="1:9" hidden="1" x14ac:dyDescent="0.4">
      <c r="D40" s="320" t="s">
        <v>492</v>
      </c>
      <c r="E40" s="41">
        <f>SUMIF(M3_Maturity_Tested,"&lt;&gt;#N/A")</f>
        <v>0</v>
      </c>
      <c r="I40" s="420"/>
    </row>
    <row r="41" spans="1:9" hidden="1" x14ac:dyDescent="0.4">
      <c r="D41" s="321" t="s">
        <v>280</v>
      </c>
      <c r="E41" s="41">
        <f>COUNT(M3_Maturity_Tested)</f>
        <v>0</v>
      </c>
      <c r="I41" s="420"/>
    </row>
    <row r="42" spans="1:9" hidden="1" x14ac:dyDescent="0.4">
      <c r="D42" s="320" t="s">
        <v>281</v>
      </c>
      <c r="E42" s="41" t="str">
        <f>IFERROR(E40/E41,"N/A")</f>
        <v>N/A</v>
      </c>
      <c r="F42" s="144"/>
      <c r="I42" s="420"/>
    </row>
    <row r="43" spans="1:9" hidden="1" x14ac:dyDescent="0.4">
      <c r="D43" s="320" t="s">
        <v>282</v>
      </c>
      <c r="E43" s="41" t="str">
        <f>IF(E45&gt;100,"N/A",E45)</f>
        <v>N/A</v>
      </c>
      <c r="F43" s="144"/>
      <c r="I43" s="420"/>
    </row>
    <row r="44" spans="1:9" hidden="1" x14ac:dyDescent="0.4">
      <c r="D44" s="320" t="s">
        <v>283</v>
      </c>
      <c r="E44" s="41" t="str">
        <f>IF(OR(E46&gt;100,E46=0),"N/A",E46)</f>
        <v>N/A</v>
      </c>
      <c r="F44" s="144"/>
      <c r="I44" s="420"/>
    </row>
    <row r="45" spans="1:9" hidden="1" x14ac:dyDescent="0.4">
      <c r="D45" s="43" t="s">
        <v>284</v>
      </c>
      <c r="E45" s="41" cm="1">
        <f t="array" ref="E45">MIN(IF(ISNA(M3_Maturity_Tested),10000000000,M3_Maturity_Tested))</f>
        <v>10000000000</v>
      </c>
      <c r="I45" s="420"/>
    </row>
    <row r="46" spans="1:9" hidden="1" x14ac:dyDescent="0.4">
      <c r="D46" s="43" t="s">
        <v>285</v>
      </c>
      <c r="E46" s="41" cm="1">
        <f t="array" ref="E46">MAX(IF(NOT(ISNA(M3_Maturity_Tested)),M3_Maturity_Tested,0))</f>
        <v>0</v>
      </c>
      <c r="I46" s="420"/>
    </row>
    <row r="47" spans="1:9" hidden="1" x14ac:dyDescent="0.4">
      <c r="D47" s="320" t="s">
        <v>502</v>
      </c>
      <c r="E47" s="41">
        <f>COUNTIF(M3_Maturity_Tested,1)</f>
        <v>0</v>
      </c>
      <c r="I47" s="420"/>
    </row>
    <row r="48" spans="1:9" hidden="1" x14ac:dyDescent="0.4">
      <c r="D48" s="320" t="s">
        <v>503</v>
      </c>
      <c r="E48" s="41">
        <f>COUNTIF(M3_Maturity_Tested,2)</f>
        <v>0</v>
      </c>
      <c r="I48" s="420"/>
    </row>
    <row r="49" spans="1:9" hidden="1" x14ac:dyDescent="0.4">
      <c r="D49" s="320" t="s">
        <v>504</v>
      </c>
      <c r="E49" s="41">
        <f>COUNTIF(M3_Maturity_Tested,3)</f>
        <v>0</v>
      </c>
      <c r="I49" s="420"/>
    </row>
    <row r="50" spans="1:9" x14ac:dyDescent="0.4">
      <c r="A50" s="7"/>
      <c r="B50" s="9"/>
      <c r="C50" s="7"/>
      <c r="D50" s="8"/>
      <c r="E50" s="8"/>
      <c r="F50" s="8"/>
      <c r="G50" s="8"/>
      <c r="H50" s="136"/>
      <c r="I50" s="421"/>
    </row>
    <row r="51" spans="1:9" s="16" customFormat="1" x14ac:dyDescent="0.4">
      <c r="A51" s="15"/>
      <c r="B51" s="19" t="s">
        <v>185</v>
      </c>
      <c r="C51" s="15"/>
      <c r="H51" s="137"/>
      <c r="I51" s="422"/>
    </row>
    <row r="52" spans="1:9" s="16" customFormat="1" x14ac:dyDescent="0.4">
      <c r="A52" s="15"/>
      <c r="B52" s="20" t="s">
        <v>186</v>
      </c>
      <c r="C52" s="15"/>
      <c r="H52" s="137"/>
      <c r="I52" s="422"/>
    </row>
    <row r="53" spans="1:9" s="16" customFormat="1" x14ac:dyDescent="0.4">
      <c r="A53" s="15"/>
      <c r="B53" s="20" t="s">
        <v>187</v>
      </c>
      <c r="C53" s="15"/>
      <c r="H53" s="137"/>
      <c r="I53" s="422"/>
    </row>
    <row r="54" spans="1:9" s="16" customFormat="1" x14ac:dyDescent="0.4">
      <c r="A54" s="15"/>
      <c r="B54" s="20" t="s">
        <v>188</v>
      </c>
      <c r="C54" s="15"/>
      <c r="H54" s="137"/>
      <c r="I54" s="422"/>
    </row>
    <row r="55" spans="1:9" s="16" customFormat="1" x14ac:dyDescent="0.4">
      <c r="A55" s="15"/>
      <c r="B55" s="20" t="s">
        <v>189</v>
      </c>
      <c r="C55" s="15"/>
      <c r="H55" s="137"/>
      <c r="I55" s="422"/>
    </row>
    <row r="56" spans="1:9" s="16" customFormat="1" x14ac:dyDescent="0.4">
      <c r="A56" s="15"/>
      <c r="B56" s="20" t="s">
        <v>190</v>
      </c>
      <c r="C56" s="15"/>
      <c r="H56" s="137"/>
      <c r="I56" s="422"/>
    </row>
    <row r="57" spans="1:9" s="16" customFormat="1" x14ac:dyDescent="0.4">
      <c r="A57" s="15"/>
      <c r="B57" s="20" t="s">
        <v>191</v>
      </c>
      <c r="C57" s="15"/>
      <c r="H57" s="137"/>
      <c r="I57" s="422"/>
    </row>
    <row r="58" spans="1:9" s="16" customFormat="1" x14ac:dyDescent="0.4">
      <c r="A58" s="15"/>
      <c r="B58" s="20" t="s">
        <v>192</v>
      </c>
      <c r="C58" s="15"/>
      <c r="H58" s="137"/>
      <c r="I58" s="422"/>
    </row>
    <row r="59" spans="1:9" s="16" customFormat="1" x14ac:dyDescent="0.4">
      <c r="A59" s="15"/>
      <c r="B59" s="20" t="s">
        <v>193</v>
      </c>
      <c r="C59" s="15"/>
      <c r="H59" s="137"/>
      <c r="I59" s="422"/>
    </row>
    <row r="60" spans="1:9" s="16" customFormat="1" x14ac:dyDescent="0.4">
      <c r="A60" s="15"/>
      <c r="B60" s="20" t="s">
        <v>194</v>
      </c>
      <c r="C60" s="15"/>
      <c r="H60" s="137"/>
      <c r="I60" s="422"/>
    </row>
    <row r="61" spans="1:9" s="16" customFormat="1" x14ac:dyDescent="0.4">
      <c r="A61" s="15"/>
      <c r="B61" s="20" t="s">
        <v>195</v>
      </c>
      <c r="C61" s="15"/>
      <c r="H61" s="137"/>
      <c r="I61" s="422"/>
    </row>
    <row r="62" spans="1:9" s="16" customFormat="1" x14ac:dyDescent="0.4">
      <c r="A62" s="15"/>
      <c r="B62" s="20" t="s">
        <v>196</v>
      </c>
      <c r="C62" s="15"/>
      <c r="H62" s="137"/>
      <c r="I62" s="422"/>
    </row>
    <row r="63" spans="1:9" s="16" customFormat="1" x14ac:dyDescent="0.4">
      <c r="A63" s="15"/>
      <c r="B63" s="25"/>
      <c r="C63" s="15"/>
      <c r="H63" s="137"/>
      <c r="I63" s="422"/>
    </row>
    <row r="64" spans="1:9" s="16" customFormat="1" x14ac:dyDescent="0.4">
      <c r="A64" s="15"/>
      <c r="B64" s="25"/>
      <c r="C64" s="15"/>
      <c r="H64" s="137"/>
      <c r="I64" s="422"/>
    </row>
    <row r="65" spans="1:9" s="16" customFormat="1" x14ac:dyDescent="0.4">
      <c r="A65" s="15"/>
      <c r="B65" s="25"/>
      <c r="C65" s="15"/>
      <c r="H65" s="137"/>
      <c r="I65" s="422"/>
    </row>
    <row r="66" spans="1:9" s="16" customFormat="1" x14ac:dyDescent="0.4">
      <c r="A66" s="15"/>
      <c r="B66" s="416" t="s">
        <v>501</v>
      </c>
      <c r="C66" s="20"/>
      <c r="D66" s="17"/>
      <c r="H66" s="137"/>
      <c r="I66" s="422"/>
    </row>
    <row r="67" spans="1:9" s="16" customFormat="1" ht="40" customHeight="1" x14ac:dyDescent="0.4">
      <c r="A67" s="15"/>
      <c r="B67" s="490" t="str">
        <f>'Lookups &amp; Changes'!$B$105</f>
        <v>Immature (1)</v>
      </c>
      <c r="C67" s="15"/>
      <c r="D67" s="824" t="str">
        <f>'Lookups &amp; Changes'!$D$105</f>
        <v>Elements demonstrating fulfilment of this Management Systems criterion are poorly developed and/or implemented, resulting in inadequate outcomes. (Non-Conforming — Substantial improvements needed)</v>
      </c>
      <c r="E67" s="825"/>
      <c r="F67" s="825"/>
      <c r="G67" s="825"/>
      <c r="H67" s="825"/>
      <c r="I67" s="893"/>
    </row>
    <row r="68" spans="1:9" s="16" customFormat="1" ht="40" customHeight="1" x14ac:dyDescent="0.4">
      <c r="A68" s="15"/>
      <c r="B68" s="490" t="str">
        <f>'Lookups &amp; Changes'!$B$106</f>
        <v>Developing (2)</v>
      </c>
      <c r="C68" s="15"/>
      <c r="D68" s="837" t="str">
        <f>'Lookups &amp; Changes'!$D$106</f>
        <v xml:space="preserve">Elements demonstrating fulfilment of this Management Systems criterion are partially developed and/or implemented, resulting in sporadic or inconsistent outcomes. (Non-Conforming - Continuing improvements needed) </v>
      </c>
      <c r="E68" s="852"/>
      <c r="F68" s="852"/>
      <c r="G68" s="852"/>
      <c r="H68" s="852"/>
      <c r="I68" s="894"/>
    </row>
    <row r="69" spans="1:9" s="16" customFormat="1" ht="40" customHeight="1" x14ac:dyDescent="0.4">
      <c r="A69" s="15"/>
      <c r="B69" s="490" t="str">
        <f>'Lookups &amp; Changes'!$B$107</f>
        <v>Maturing (3)</v>
      </c>
      <c r="C69" s="15"/>
      <c r="D69" s="837" t="str">
        <f>'Lookups &amp; Changes'!$D$107</f>
        <v>Elements demonstrating fulfilment of this Management Systems criterion are substantially developed and implemented, resulting in satisfactory outcomes. (Conforming — Continuing improvements possible)</v>
      </c>
      <c r="E69" s="852"/>
      <c r="F69" s="852"/>
      <c r="G69" s="852"/>
      <c r="H69" s="852"/>
      <c r="I69" s="894"/>
    </row>
    <row r="70" spans="1:9" s="16" customFormat="1" ht="40" customHeight="1" x14ac:dyDescent="0.4">
      <c r="A70" s="15"/>
      <c r="B70" s="490" t="str">
        <f>'Lookups &amp; Changes'!$B$108</f>
        <v>Mature (4)</v>
      </c>
      <c r="C70" s="15"/>
      <c r="D70" s="837" t="str">
        <f>'Lookups &amp; Changes'!$D$108</f>
        <v>Elements demonstrating fulfilment of this Management Systems criterion are well developed and implemented, resulting in good outcomes. (Fully Conforming —improvements optional)</v>
      </c>
      <c r="E70" s="852"/>
      <c r="F70" s="852"/>
      <c r="G70" s="852"/>
      <c r="H70" s="852"/>
      <c r="I70" s="894"/>
    </row>
    <row r="71" spans="1:9" s="16" customFormat="1" ht="40" customHeight="1" x14ac:dyDescent="0.4">
      <c r="A71" s="15"/>
      <c r="B71" s="490" t="str">
        <f>'Lookups &amp; Changes'!$B$109</f>
        <v>Exceeding (5)</v>
      </c>
      <c r="C71" s="15"/>
      <c r="D71" s="853" t="str">
        <f>'Lookups &amp; Changes'!$D$109</f>
        <v>Elements demonstrating fulfilment of this Management Systems criterion are developed and implemented to exceed (Level 4) expectations, universally demonstrating exceptional outcomes for personnel.</v>
      </c>
      <c r="E71" s="854"/>
      <c r="F71" s="854"/>
      <c r="G71" s="854"/>
      <c r="H71" s="854"/>
      <c r="I71" s="890"/>
    </row>
    <row r="72" spans="1:9" s="16" customFormat="1" x14ac:dyDescent="0.4">
      <c r="A72" s="15"/>
      <c r="B72" s="415"/>
      <c r="C72" s="15"/>
      <c r="D72" s="27"/>
      <c r="H72" s="137"/>
      <c r="I72" s="422"/>
    </row>
    <row r="73" spans="1:9" x14ac:dyDescent="0.4">
      <c r="A73" s="7"/>
      <c r="B73" s="419"/>
      <c r="C73" s="7"/>
      <c r="D73" s="26"/>
      <c r="E73" s="8"/>
      <c r="F73" s="8"/>
      <c r="G73" s="8"/>
      <c r="H73" s="136"/>
      <c r="I73" s="136"/>
    </row>
    <row r="74" spans="1:9" x14ac:dyDescent="0.4">
      <c r="B74" s="5"/>
      <c r="D74" s="6"/>
    </row>
    <row r="75" spans="1:9" x14ac:dyDescent="0.4">
      <c r="B75" s="5"/>
      <c r="D75" s="6"/>
    </row>
    <row r="79" spans="1:9" x14ac:dyDescent="0.4">
      <c r="B79" s="129"/>
    </row>
    <row r="80" spans="1:9" x14ac:dyDescent="0.4">
      <c r="B80"/>
      <c r="C80"/>
    </row>
    <row r="81" spans="2:3" x14ac:dyDescent="0.4">
      <c r="B81"/>
      <c r="C81"/>
    </row>
  </sheetData>
  <sheetProtection algorithmName="SHA-512" hashValue="cS28Jqjs9T9Lj8pDj2EVA8skAudYC4eAl+JVftaGthfqlg31SKsPZBJgTl0WkWu+Vk1px3aSRn0IiZOKa4I8rQ==" saltValue="OrE1UcAWAZLRq07DEGdI1w==" spinCount="100000" sheet="1" formatRows="0" insertHyperlinks="0"/>
  <mergeCells count="6">
    <mergeCell ref="D71:I71"/>
    <mergeCell ref="F2:I2"/>
    <mergeCell ref="D67:I67"/>
    <mergeCell ref="D68:I68"/>
    <mergeCell ref="D69:I69"/>
    <mergeCell ref="D70:I70"/>
  </mergeCells>
  <conditionalFormatting sqref="D4:D7">
    <cfRule type="expression" dxfId="348" priority="60">
      <formula>D4="Not Reviewed"</formula>
    </cfRule>
    <cfRule type="notContainsBlanks" dxfId="347" priority="64">
      <formula>LEN(TRIM(D4))&gt;0</formula>
    </cfRule>
  </conditionalFormatting>
  <conditionalFormatting sqref="D20:D23">
    <cfRule type="expression" dxfId="346" priority="33">
      <formula>D20="Not Reviewed"</formula>
    </cfRule>
    <cfRule type="notContainsBlanks" dxfId="345" priority="34">
      <formula>LEN(TRIM(D20))&gt;0</formula>
    </cfRule>
  </conditionalFormatting>
  <conditionalFormatting sqref="D36:D39">
    <cfRule type="expression" dxfId="344" priority="31">
      <formula>D36="Not Reviewed"</formula>
    </cfRule>
    <cfRule type="notContainsBlanks" dxfId="343" priority="32">
      <formula>LEN(TRIM(D36))&gt;0</formula>
    </cfRule>
  </conditionalFormatting>
  <conditionalFormatting sqref="F4:I7 F4:F17 F20:I23">
    <cfRule type="expression" dxfId="342" priority="5">
      <formula>$F4="Maturing (3)"</formula>
    </cfRule>
    <cfRule type="expression" dxfId="341" priority="10">
      <formula>$F4="Developing (2)"</formula>
    </cfRule>
    <cfRule type="expression" dxfId="340" priority="14">
      <formula>$F4="Immature (1)"</formula>
    </cfRule>
  </conditionalFormatting>
  <conditionalFormatting sqref="F4:I7">
    <cfRule type="expression" dxfId="339" priority="16">
      <formula>$F4=""</formula>
    </cfRule>
  </conditionalFormatting>
  <conditionalFormatting sqref="F20:I23">
    <cfRule type="expression" dxfId="338" priority="15">
      <formula>$F20=""</formula>
    </cfRule>
  </conditionalFormatting>
  <conditionalFormatting sqref="F36:I39">
    <cfRule type="expression" dxfId="337" priority="1">
      <formula>$F36="Maturing (3)"</formula>
    </cfRule>
    <cfRule type="expression" dxfId="336" priority="2">
      <formula>$F36="Developing (2)"</formula>
    </cfRule>
    <cfRule type="expression" dxfId="335" priority="3">
      <formula>$F36="Immature (1)"</formula>
    </cfRule>
    <cfRule type="expression" dxfId="334" priority="4">
      <formula>$F36=""</formula>
    </cfRule>
  </conditionalFormatting>
  <conditionalFormatting sqref="H4:I5">
    <cfRule type="expression" dxfId="333" priority="23">
      <formula>$F4="Maturing (3)"</formula>
    </cfRule>
    <cfRule type="expression" dxfId="332" priority="24">
      <formula>$F4="Developing (2)"</formula>
    </cfRule>
    <cfRule type="expression" dxfId="331" priority="25">
      <formula>$F4="Immature (1)"</formula>
    </cfRule>
  </conditionalFormatting>
  <conditionalFormatting sqref="H6:I7">
    <cfRule type="expression" dxfId="330" priority="6">
      <formula>$F6="Maturing (3)"</formula>
    </cfRule>
    <cfRule type="expression" dxfId="329" priority="7">
      <formula>$F6="Developing (2)"</formula>
    </cfRule>
    <cfRule type="expression" dxfId="328" priority="8">
      <formula>$F6="Immature (1)"</formula>
    </cfRule>
    <cfRule type="expression" dxfId="327" priority="9">
      <formula>$F6=""</formula>
    </cfRule>
  </conditionalFormatting>
  <dataValidations count="3">
    <dataValidation type="list" allowBlank="1" showInputMessage="1" showErrorMessage="1" sqref="D20:D23 D4:D7 D36:D39" xr:uid="{00000000-0002-0000-0800-000000000000}">
      <formula1>Included_or_Not_MS_and_Overarching_Range</formula1>
    </dataValidation>
    <dataValidation type="list" allowBlank="1" showInputMessage="1" showErrorMessage="1" sqref="C20:C23 C36:C39 C4:C7" xr:uid="{00000000-0002-0000-0800-000001000000}">
      <formula1>Weight_Range</formula1>
    </dataValidation>
    <dataValidation type="list" allowBlank="1" showInputMessage="1" showErrorMessage="1" sqref="F4:F7 F20:F23 F36:F39" xr:uid="{F61020D9-D8D4-48A6-ADA2-6A5226D4516D}">
      <formula1>MS_Section1_Criteria_Level</formula1>
    </dataValidation>
  </dataValidations>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2ca86f1-f132-4a91-b1c1-d55434f5622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E41B798AC8EE4E93CB588E5DC2F6F4" ma:contentTypeVersion="11" ma:contentTypeDescription="Create a new document." ma:contentTypeScope="" ma:versionID="5be66c1e215c12549a6d62752e0f50c3">
  <xsd:schema xmlns:xsd="http://www.w3.org/2001/XMLSchema" xmlns:xs="http://www.w3.org/2001/XMLSchema" xmlns:p="http://schemas.microsoft.com/office/2006/metadata/properties" xmlns:ns2="52ca86f1-f132-4a91-b1c1-d55434f5622b" targetNamespace="http://schemas.microsoft.com/office/2006/metadata/properties" ma:root="true" ma:fieldsID="67f5eca1a886816a6d3314dcce97c480" ns2:_="">
    <xsd:import namespace="52ca86f1-f132-4a91-b1c1-d55434f562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a86f1-f132-4a91-b1c1-d55434f562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44679c0-ade9-40b3-b412-27ddd65c476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95C4D0-0FD0-4C9D-AA70-914E79720920}">
  <ds:schemaRefs>
    <ds:schemaRef ds:uri="http://purl.org/dc/elements/1.1/"/>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52ca86f1-f132-4a91-b1c1-d55434f5622b"/>
  </ds:schemaRefs>
</ds:datastoreItem>
</file>

<file path=customXml/itemProps2.xml><?xml version="1.0" encoding="utf-8"?>
<ds:datastoreItem xmlns:ds="http://schemas.openxmlformats.org/officeDocument/2006/customXml" ds:itemID="{EB7B9376-759F-4B06-8B06-BE3E3193CE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ca86f1-f132-4a91-b1c1-d55434f562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33AA0F-DA70-487C-A280-6599A6730E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52</vt:i4>
      </vt:variant>
    </vt:vector>
  </HeadingPairs>
  <TitlesOfParts>
    <vt:vector size="68" baseType="lpstr">
      <vt:lpstr>Audit Information and Guidance</vt:lpstr>
      <vt:lpstr>D1 Children &amp; YW</vt:lpstr>
      <vt:lpstr>D2 FoA</vt:lpstr>
      <vt:lpstr>D3 Free &amp; Fair Emp.</vt:lpstr>
      <vt:lpstr>D4 Hours &amp; Wages</vt:lpstr>
      <vt:lpstr>D5 Non-Discrimination</vt:lpstr>
      <vt:lpstr>D6 H&amp;S</vt:lpstr>
      <vt:lpstr>D7 Privacy</vt:lpstr>
      <vt:lpstr>M1-3 Leadership Inv't &amp; Int'n</vt:lpstr>
      <vt:lpstr>M4-6 System Planning</vt:lpstr>
      <vt:lpstr>M7-10 System Implementation</vt:lpstr>
      <vt:lpstr>FA1-FA7 Fraudulent Obs' Acts</vt:lpstr>
      <vt:lpstr>F1-F5 Foundational</vt:lpstr>
      <vt:lpstr>Summary Data Record</vt:lpstr>
      <vt:lpstr>Lookups &amp; Changes</vt:lpstr>
      <vt:lpstr>Change Record</vt:lpstr>
      <vt:lpstr>Audit_Type_Lookup</vt:lpstr>
      <vt:lpstr>Clause_Lookup</vt:lpstr>
      <vt:lpstr>Combined_MS_Score_DEV_Factor</vt:lpstr>
      <vt:lpstr>Combined_MS_Score_IMP_Factor</vt:lpstr>
      <vt:lpstr>Confidence_Level</vt:lpstr>
      <vt:lpstr>D1_Rating_Tested</vt:lpstr>
      <vt:lpstr>D2_Rating_Tested</vt:lpstr>
      <vt:lpstr>D3_Rating_Tested</vt:lpstr>
      <vt:lpstr>D4_Rating_Tested</vt:lpstr>
      <vt:lpstr>D5_Rating_Tested</vt:lpstr>
      <vt:lpstr>D6_Rating_Tested</vt:lpstr>
      <vt:lpstr>D7_Rating_Tested</vt:lpstr>
      <vt:lpstr>Decent_Work_Rating_Pulldown_Range</vt:lpstr>
      <vt:lpstr>DW_Lookup_Table</vt:lpstr>
      <vt:lpstr>DW_Management_Systems_Level</vt:lpstr>
      <vt:lpstr>DW_Management_Systems_Level_Score</vt:lpstr>
      <vt:lpstr>DW_Respect_Level</vt:lpstr>
      <vt:lpstr>Foundational_Rating</vt:lpstr>
      <vt:lpstr>Importance_Weighting_Lookup_Table</vt:lpstr>
      <vt:lpstr>Included_or_Not_MS_and_Overarching_Range</vt:lpstr>
      <vt:lpstr>Included_or_Not_Range</vt:lpstr>
      <vt:lpstr>Integrity_Range</vt:lpstr>
      <vt:lpstr>M1_Maturity_Tested</vt:lpstr>
      <vt:lpstr>M10_Maturity_Tested</vt:lpstr>
      <vt:lpstr>M2_Maturity_Tested</vt:lpstr>
      <vt:lpstr>M3_Maturity_Tested</vt:lpstr>
      <vt:lpstr>M4_Maturity_Tested</vt:lpstr>
      <vt:lpstr>M5_Maturity_Tested</vt:lpstr>
      <vt:lpstr>M6_Maturity_Tested</vt:lpstr>
      <vt:lpstr>M7_Maturity_Tested</vt:lpstr>
      <vt:lpstr>M8_Maturity_Tested</vt:lpstr>
      <vt:lpstr>M9_Maturity_Tested</vt:lpstr>
      <vt:lpstr>MS_ImplementationPerfomance_Lookup_Table</vt:lpstr>
      <vt:lpstr>MS_ImplementationPerformance_Rating</vt:lpstr>
      <vt:lpstr>MS_PlanningStructureDocumentary_Lookup_Table</vt:lpstr>
      <vt:lpstr>MS_PlanningStructureDocumentary_Rating</vt:lpstr>
      <vt:lpstr>MS_Section1_Criteria_Level</vt:lpstr>
      <vt:lpstr>MS_Section1_Criteria_Lookup</vt:lpstr>
      <vt:lpstr>Overarching_Management_Systems_Level</vt:lpstr>
      <vt:lpstr>Overarching_Respect_Level</vt:lpstr>
      <vt:lpstr>Respect_Adjustment</vt:lpstr>
      <vt:lpstr>Respect_Adjustment_Lookup</vt:lpstr>
      <vt:lpstr>Role_Lookup</vt:lpstr>
      <vt:lpstr>Weight_Range</vt:lpstr>
      <vt:lpstr>Weighted_DW1_Result</vt:lpstr>
      <vt:lpstr>Weighted_DW2_Result</vt:lpstr>
      <vt:lpstr>Weighted_DW3_Result</vt:lpstr>
      <vt:lpstr>Weighted_DW4_Result</vt:lpstr>
      <vt:lpstr>Weighted_DW5_Result</vt:lpstr>
      <vt:lpstr>Weighted_DW6_Result</vt:lpstr>
      <vt:lpstr>Weighted_DW7_Result</vt:lpstr>
      <vt:lpstr>Yes_No_Lookup</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W. Brookes</dc:creator>
  <cp:lastModifiedBy>Alex Ducett</cp:lastModifiedBy>
  <cp:lastPrinted>2025-04-15T19:13:17Z</cp:lastPrinted>
  <dcterms:created xsi:type="dcterms:W3CDTF">2025-04-03T15:47:13Z</dcterms:created>
  <dcterms:modified xsi:type="dcterms:W3CDTF">2026-06-17T15:16:31Z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0x010100F3E41B798AC8EE4E93CB588E5DC2F6F4</vt:lpwstr>
  </property>
  <property fmtid="{D5CDD505-2E9C-101B-9397-08002B2CF9AE}" pid="3" name="MediaServiceImageTags">
    <vt:lpwstr/>
  </property>
</Properties>
</file>